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ian.phillips\Documents\"/>
    </mc:Choice>
  </mc:AlternateContent>
  <workbookProtection workbookAlgorithmName="SHA-512" workbookHashValue="TQ10hMNjc4jBbDH+KRn6a08kH12O0oU71GhR+JzFeeAnjoi7CnWEDdEDLIg94HFtajtY2q0wXa70ucf+ViMH6w==" workbookSaltValue="12LvdJ0M8yN5UuaEG2WaLw==" workbookSpinCount="100000" lockStructure="1"/>
  <bookViews>
    <workbookView xWindow="0" yWindow="90" windowWidth="28755" windowHeight="12585"/>
  </bookViews>
  <sheets>
    <sheet name="Search" sheetId="1" r:id="rId1"/>
    <sheet name="3µ" sheetId="2" state="hidden" r:id="rId2"/>
    <sheet name="5µ" sheetId="3" state="hidden" r:id="rId3"/>
    <sheet name="Calc 1" sheetId="4" state="hidden" r:id="rId4"/>
    <sheet name="Calc 2" sheetId="5" state="hidden" r:id="rId5"/>
  </sheets>
  <calcPr calcId="171027"/>
</workbook>
</file>

<file path=xl/calcChain.xml><?xml version="1.0" encoding="utf-8"?>
<calcChain xmlns="http://schemas.openxmlformats.org/spreadsheetml/2006/main">
  <c r="D17" i="1" l="1"/>
  <c r="D22" i="1"/>
  <c r="D16" i="1" l="1"/>
  <c r="D35" i="1"/>
  <c r="E35" i="1" s="1"/>
  <c r="D34" i="1"/>
  <c r="E34" i="1" s="1"/>
  <c r="D33" i="1"/>
  <c r="E33" i="1" s="1"/>
  <c r="D32" i="1"/>
  <c r="E32" i="1" s="1"/>
  <c r="D31" i="1"/>
  <c r="D30" i="1"/>
  <c r="D29" i="1"/>
  <c r="D28" i="1"/>
  <c r="E28" i="1" s="1"/>
  <c r="D27" i="1"/>
  <c r="E27" i="1" s="1"/>
  <c r="D26" i="1"/>
  <c r="D25" i="1"/>
  <c r="E25" i="1" s="1"/>
  <c r="D24" i="1"/>
  <c r="E24" i="1" s="1"/>
  <c r="D23" i="1"/>
  <c r="E23" i="1" s="1"/>
  <c r="D21" i="1"/>
  <c r="D20" i="1"/>
  <c r="D19" i="1"/>
  <c r="E19" i="1" s="1"/>
  <c r="D18" i="1"/>
  <c r="D15" i="1"/>
  <c r="D14" i="1"/>
  <c r="D13" i="1"/>
  <c r="B10" i="1" s="1"/>
  <c r="BS10" i="5" l="1"/>
  <c r="BS11" i="5"/>
  <c r="BS12" i="5"/>
  <c r="BS13" i="5"/>
  <c r="BS14" i="5"/>
  <c r="BS15" i="5"/>
  <c r="BS16" i="5"/>
  <c r="BS17" i="5"/>
  <c r="BS18" i="5"/>
  <c r="BS19" i="5"/>
  <c r="BS20" i="5"/>
  <c r="BS21" i="5"/>
  <c r="BS22" i="5"/>
  <c r="BS23" i="5"/>
  <c r="BS24" i="5"/>
  <c r="BS25" i="5"/>
  <c r="BS26" i="5"/>
  <c r="BS27" i="5"/>
  <c r="BS28" i="5"/>
  <c r="BS29" i="5"/>
  <c r="BS30" i="5"/>
  <c r="BS9"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F31" i="5"/>
  <c r="G11" i="1" l="1"/>
  <c r="H8" i="1"/>
  <c r="H14" i="1"/>
  <c r="H15" i="1"/>
  <c r="G10" i="1"/>
  <c r="H13" i="1"/>
  <c r="H9" i="1"/>
  <c r="H10" i="1"/>
  <c r="G8" i="1"/>
  <c r="G9" i="1"/>
  <c r="G13" i="1"/>
  <c r="G14" i="1"/>
  <c r="G15" i="1"/>
  <c r="C12" i="1" l="1"/>
  <c r="B12" i="1"/>
  <c r="D12" i="1"/>
</calcChain>
</file>

<file path=xl/comments1.xml><?xml version="1.0" encoding="utf-8"?>
<comments xmlns="http://schemas.openxmlformats.org/spreadsheetml/2006/main">
  <authors>
    <author>Thomas.Wade</author>
  </authors>
  <commentList>
    <comment ref="C16" authorId="0" shapeId="0">
      <text>
        <r>
          <rPr>
            <b/>
            <sz val="9"/>
            <color indexed="81"/>
            <rFont val="Tahoma"/>
            <family val="2"/>
          </rPr>
          <t>Thomas.Wade:</t>
        </r>
        <r>
          <rPr>
            <sz val="9"/>
            <color indexed="81"/>
            <rFont val="Tahoma"/>
            <family val="2"/>
          </rPr>
          <t xml:space="preserve">
2.0mm ID
</t>
        </r>
      </text>
    </comment>
    <comment ref="D16" authorId="0" shapeId="0">
      <text>
        <r>
          <rPr>
            <b/>
            <sz val="9"/>
            <color indexed="81"/>
            <rFont val="Tahoma"/>
            <family val="2"/>
          </rPr>
          <t>Thomas.Wade:</t>
        </r>
        <r>
          <rPr>
            <sz val="9"/>
            <color indexed="81"/>
            <rFont val="Tahoma"/>
            <family val="2"/>
          </rPr>
          <t xml:space="preserve">
2.0mm ID</t>
        </r>
      </text>
    </comment>
    <comment ref="E16" authorId="0" shapeId="0">
      <text>
        <r>
          <rPr>
            <b/>
            <sz val="9"/>
            <color indexed="81"/>
            <rFont val="Tahoma"/>
            <family val="2"/>
          </rPr>
          <t>Thomas.Wade:</t>
        </r>
        <r>
          <rPr>
            <sz val="9"/>
            <color indexed="81"/>
            <rFont val="Tahoma"/>
            <family val="2"/>
          </rPr>
          <t xml:space="preserve">
2.0mm ID</t>
        </r>
      </text>
    </comment>
    <comment ref="F16" authorId="0" shapeId="0">
      <text>
        <r>
          <rPr>
            <b/>
            <sz val="9"/>
            <color indexed="81"/>
            <rFont val="Tahoma"/>
            <family val="2"/>
          </rPr>
          <t>Thomas.Wade:</t>
        </r>
        <r>
          <rPr>
            <sz val="9"/>
            <color indexed="81"/>
            <rFont val="Tahoma"/>
            <family val="2"/>
          </rPr>
          <t xml:space="preserve">
2.0mm ID</t>
        </r>
      </text>
    </comment>
    <comment ref="G16" authorId="0" shapeId="0">
      <text>
        <r>
          <rPr>
            <b/>
            <sz val="9"/>
            <color indexed="81"/>
            <rFont val="Tahoma"/>
            <family val="2"/>
          </rPr>
          <t>Thomas.Wade:</t>
        </r>
        <r>
          <rPr>
            <sz val="9"/>
            <color indexed="81"/>
            <rFont val="Tahoma"/>
            <family val="2"/>
          </rPr>
          <t xml:space="preserve">
2.0mm ID</t>
        </r>
      </text>
    </comment>
    <comment ref="I16" authorId="0" shapeId="0">
      <text>
        <r>
          <rPr>
            <b/>
            <sz val="9"/>
            <color indexed="81"/>
            <rFont val="Tahoma"/>
            <family val="2"/>
          </rPr>
          <t>Thomas.Wade:</t>
        </r>
        <r>
          <rPr>
            <sz val="9"/>
            <color indexed="81"/>
            <rFont val="Tahoma"/>
            <family val="2"/>
          </rPr>
          <t xml:space="preserve">
2.0mm ID</t>
        </r>
      </text>
    </comment>
    <comment ref="D22" authorId="0" shapeId="0">
      <text>
        <r>
          <rPr>
            <b/>
            <sz val="9"/>
            <color indexed="81"/>
            <rFont val="Tahoma"/>
            <family val="2"/>
          </rPr>
          <t>Thomas.Wade:</t>
        </r>
        <r>
          <rPr>
            <sz val="9"/>
            <color indexed="81"/>
            <rFont val="Tahoma"/>
            <family val="2"/>
          </rPr>
          <t xml:space="preserve">
3.5µm</t>
        </r>
      </text>
    </comment>
    <comment ref="E22" authorId="0" shapeId="0">
      <text>
        <r>
          <rPr>
            <b/>
            <sz val="9"/>
            <color indexed="81"/>
            <rFont val="Tahoma"/>
            <family val="2"/>
          </rPr>
          <t>Thomas.Wade:</t>
        </r>
        <r>
          <rPr>
            <sz val="9"/>
            <color indexed="81"/>
            <rFont val="Tahoma"/>
            <family val="2"/>
          </rPr>
          <t xml:space="preserve">
3.5µm</t>
        </r>
      </text>
    </comment>
    <comment ref="G22" authorId="0" shapeId="0">
      <text>
        <r>
          <rPr>
            <b/>
            <sz val="9"/>
            <color indexed="81"/>
            <rFont val="Tahoma"/>
            <family val="2"/>
          </rPr>
          <t>Thomas.Wade:</t>
        </r>
        <r>
          <rPr>
            <sz val="9"/>
            <color indexed="81"/>
            <rFont val="Tahoma"/>
            <family val="2"/>
          </rPr>
          <t xml:space="preserve">
3.5µm</t>
        </r>
      </text>
    </comment>
    <comment ref="I22" authorId="0" shapeId="0">
      <text>
        <r>
          <rPr>
            <b/>
            <sz val="9"/>
            <color indexed="81"/>
            <rFont val="Tahoma"/>
            <family val="2"/>
          </rPr>
          <t>Thomas.Wade:</t>
        </r>
        <r>
          <rPr>
            <sz val="9"/>
            <color indexed="81"/>
            <rFont val="Tahoma"/>
            <family val="2"/>
          </rPr>
          <t xml:space="preserve">
3.5µm</t>
        </r>
      </text>
    </comment>
    <comment ref="K22" authorId="0" shapeId="0">
      <text>
        <r>
          <rPr>
            <b/>
            <sz val="9"/>
            <color indexed="81"/>
            <rFont val="Tahoma"/>
            <family val="2"/>
          </rPr>
          <t>Thomas.Wade:</t>
        </r>
        <r>
          <rPr>
            <sz val="9"/>
            <color indexed="81"/>
            <rFont val="Tahoma"/>
            <family val="2"/>
          </rPr>
          <t xml:space="preserve">
3.5µm
</t>
        </r>
      </text>
    </comment>
    <comment ref="L22" authorId="0" shapeId="0">
      <text>
        <r>
          <rPr>
            <b/>
            <sz val="9"/>
            <color indexed="81"/>
            <rFont val="Tahoma"/>
            <family val="2"/>
          </rPr>
          <t>Thomas.Wade:</t>
        </r>
        <r>
          <rPr>
            <sz val="9"/>
            <color indexed="81"/>
            <rFont val="Tahoma"/>
            <family val="2"/>
          </rPr>
          <t xml:space="preserve">
3.5µm</t>
        </r>
      </text>
    </comment>
    <comment ref="N22" authorId="0" shapeId="0">
      <text>
        <r>
          <rPr>
            <b/>
            <sz val="9"/>
            <color indexed="81"/>
            <rFont val="Tahoma"/>
            <family val="2"/>
          </rPr>
          <t>Thomas.Wade:</t>
        </r>
        <r>
          <rPr>
            <sz val="9"/>
            <color indexed="81"/>
            <rFont val="Tahoma"/>
            <family val="2"/>
          </rPr>
          <t xml:space="preserve">
3.5µm</t>
        </r>
      </text>
    </comment>
    <comment ref="P22" authorId="0" shapeId="0">
      <text>
        <r>
          <rPr>
            <b/>
            <sz val="9"/>
            <color indexed="81"/>
            <rFont val="Tahoma"/>
            <family val="2"/>
          </rPr>
          <t>Thomas.Wade:</t>
        </r>
        <r>
          <rPr>
            <sz val="9"/>
            <color indexed="81"/>
            <rFont val="Tahoma"/>
            <family val="2"/>
          </rPr>
          <t xml:space="preserve">
3.5µm</t>
        </r>
      </text>
    </comment>
    <comment ref="Y22" authorId="0" shapeId="0">
      <text>
        <r>
          <rPr>
            <b/>
            <sz val="9"/>
            <color indexed="81"/>
            <rFont val="Tahoma"/>
            <family val="2"/>
          </rPr>
          <t>Thomas.Wade:</t>
        </r>
        <r>
          <rPr>
            <sz val="9"/>
            <color indexed="81"/>
            <rFont val="Tahoma"/>
            <family val="2"/>
          </rPr>
          <t xml:space="preserve">
3.5µm</t>
        </r>
      </text>
    </comment>
    <comment ref="Z22" authorId="0" shapeId="0">
      <text>
        <r>
          <rPr>
            <b/>
            <sz val="9"/>
            <color indexed="81"/>
            <rFont val="Tahoma"/>
            <family val="2"/>
          </rPr>
          <t>Thomas.Wade:</t>
        </r>
        <r>
          <rPr>
            <sz val="9"/>
            <color indexed="81"/>
            <rFont val="Tahoma"/>
            <family val="2"/>
          </rPr>
          <t xml:space="preserve">
3.5µm</t>
        </r>
      </text>
    </comment>
    <comment ref="AA22" authorId="0" shapeId="0">
      <text>
        <r>
          <rPr>
            <b/>
            <sz val="9"/>
            <color indexed="81"/>
            <rFont val="Tahoma"/>
            <family val="2"/>
          </rPr>
          <t>Thomas.Wade:</t>
        </r>
        <r>
          <rPr>
            <sz val="9"/>
            <color indexed="81"/>
            <rFont val="Tahoma"/>
            <family val="2"/>
          </rPr>
          <t xml:space="preserve">
3.5µm</t>
        </r>
      </text>
    </comment>
    <comment ref="AB22" authorId="0" shapeId="0">
      <text>
        <r>
          <rPr>
            <b/>
            <sz val="9"/>
            <color indexed="81"/>
            <rFont val="Tahoma"/>
            <family val="2"/>
          </rPr>
          <t>Thomas.Wade:</t>
        </r>
        <r>
          <rPr>
            <sz val="9"/>
            <color indexed="81"/>
            <rFont val="Tahoma"/>
            <family val="2"/>
          </rPr>
          <t xml:space="preserve">
3.5µm</t>
        </r>
      </text>
    </comment>
    <comment ref="AD22" authorId="0" shapeId="0">
      <text>
        <r>
          <rPr>
            <b/>
            <sz val="9"/>
            <color indexed="81"/>
            <rFont val="Tahoma"/>
            <family val="2"/>
          </rPr>
          <t>Thomas.Wade:</t>
        </r>
        <r>
          <rPr>
            <sz val="9"/>
            <color indexed="81"/>
            <rFont val="Tahoma"/>
            <family val="2"/>
          </rPr>
          <t xml:space="preserve">
3.5µm</t>
        </r>
      </text>
    </comment>
    <comment ref="D24" authorId="0" shapeId="0">
      <text>
        <r>
          <rPr>
            <b/>
            <sz val="9"/>
            <color indexed="81"/>
            <rFont val="Tahoma"/>
            <family val="2"/>
          </rPr>
          <t>Thomas.Wade:</t>
        </r>
        <r>
          <rPr>
            <sz val="9"/>
            <color indexed="81"/>
            <rFont val="Tahoma"/>
            <family val="2"/>
          </rPr>
          <t xml:space="preserve">
3.5µm</t>
        </r>
      </text>
    </comment>
    <comment ref="E24" authorId="0" shapeId="0">
      <text>
        <r>
          <rPr>
            <b/>
            <sz val="9"/>
            <color indexed="81"/>
            <rFont val="Tahoma"/>
            <family val="2"/>
          </rPr>
          <t>Thomas.Wade:</t>
        </r>
        <r>
          <rPr>
            <sz val="9"/>
            <color indexed="81"/>
            <rFont val="Tahoma"/>
            <family val="2"/>
          </rPr>
          <t xml:space="preserve">
3.5µm</t>
        </r>
      </text>
    </comment>
    <comment ref="G24" authorId="0" shapeId="0">
      <text>
        <r>
          <rPr>
            <b/>
            <sz val="9"/>
            <color indexed="81"/>
            <rFont val="Tahoma"/>
            <family val="2"/>
          </rPr>
          <t>Thomas.Wade:</t>
        </r>
        <r>
          <rPr>
            <sz val="9"/>
            <color indexed="81"/>
            <rFont val="Tahoma"/>
            <family val="2"/>
          </rPr>
          <t xml:space="preserve">
3.5µm</t>
        </r>
      </text>
    </comment>
    <comment ref="I24" authorId="0" shapeId="0">
      <text>
        <r>
          <rPr>
            <b/>
            <sz val="9"/>
            <color indexed="81"/>
            <rFont val="Tahoma"/>
            <family val="2"/>
          </rPr>
          <t>Thomas.Wade:</t>
        </r>
        <r>
          <rPr>
            <sz val="9"/>
            <color indexed="81"/>
            <rFont val="Tahoma"/>
            <family val="2"/>
          </rPr>
          <t xml:space="preserve">
3.5µm</t>
        </r>
      </text>
    </comment>
    <comment ref="L24" authorId="0" shapeId="0">
      <text>
        <r>
          <rPr>
            <b/>
            <sz val="9"/>
            <color indexed="81"/>
            <rFont val="Tahoma"/>
            <family val="2"/>
          </rPr>
          <t>Thomas.Wade:</t>
        </r>
        <r>
          <rPr>
            <sz val="9"/>
            <color indexed="81"/>
            <rFont val="Tahoma"/>
            <family val="2"/>
          </rPr>
          <t xml:space="preserve">
3.5µm</t>
        </r>
      </text>
    </comment>
    <comment ref="N24" authorId="0" shapeId="0">
      <text>
        <r>
          <rPr>
            <b/>
            <sz val="9"/>
            <color indexed="81"/>
            <rFont val="Tahoma"/>
            <family val="2"/>
          </rPr>
          <t>Thomas.Wade:</t>
        </r>
        <r>
          <rPr>
            <sz val="9"/>
            <color indexed="81"/>
            <rFont val="Tahoma"/>
            <family val="2"/>
          </rPr>
          <t xml:space="preserve">
3.5µm</t>
        </r>
      </text>
    </comment>
    <comment ref="P24" authorId="0" shapeId="0">
      <text>
        <r>
          <rPr>
            <b/>
            <sz val="9"/>
            <color indexed="81"/>
            <rFont val="Tahoma"/>
            <family val="2"/>
          </rPr>
          <t>Thomas.Wade:</t>
        </r>
        <r>
          <rPr>
            <sz val="9"/>
            <color indexed="81"/>
            <rFont val="Tahoma"/>
            <family val="2"/>
          </rPr>
          <t xml:space="preserve">
3.5µm</t>
        </r>
      </text>
    </comment>
    <comment ref="Y24" authorId="0" shapeId="0">
      <text>
        <r>
          <rPr>
            <b/>
            <sz val="9"/>
            <color indexed="81"/>
            <rFont val="Tahoma"/>
            <family val="2"/>
          </rPr>
          <t>Thomas.Wade:</t>
        </r>
        <r>
          <rPr>
            <sz val="9"/>
            <color indexed="81"/>
            <rFont val="Tahoma"/>
            <family val="2"/>
          </rPr>
          <t xml:space="preserve">
3.5µm</t>
        </r>
      </text>
    </comment>
    <comment ref="Z24" authorId="0" shapeId="0">
      <text>
        <r>
          <rPr>
            <b/>
            <sz val="9"/>
            <color indexed="81"/>
            <rFont val="Tahoma"/>
            <family val="2"/>
          </rPr>
          <t>Thomas.Wade:</t>
        </r>
        <r>
          <rPr>
            <sz val="9"/>
            <color indexed="81"/>
            <rFont val="Tahoma"/>
            <family val="2"/>
          </rPr>
          <t xml:space="preserve">
3.5µm</t>
        </r>
      </text>
    </comment>
    <comment ref="AA24" authorId="0" shapeId="0">
      <text>
        <r>
          <rPr>
            <b/>
            <sz val="9"/>
            <color indexed="81"/>
            <rFont val="Tahoma"/>
            <family val="2"/>
          </rPr>
          <t>Thomas.Wade:</t>
        </r>
        <r>
          <rPr>
            <sz val="9"/>
            <color indexed="81"/>
            <rFont val="Tahoma"/>
            <family val="2"/>
          </rPr>
          <t xml:space="preserve">
3.5µm</t>
        </r>
      </text>
    </comment>
    <comment ref="AB24" authorId="0" shapeId="0">
      <text>
        <r>
          <rPr>
            <b/>
            <sz val="9"/>
            <color indexed="81"/>
            <rFont val="Tahoma"/>
            <family val="2"/>
          </rPr>
          <t>Thomas.Wade:</t>
        </r>
        <r>
          <rPr>
            <sz val="9"/>
            <color indexed="81"/>
            <rFont val="Tahoma"/>
            <family val="2"/>
          </rPr>
          <t xml:space="preserve">
3.5µm</t>
        </r>
      </text>
    </comment>
    <comment ref="AD24" authorId="0" shapeId="0">
      <text>
        <r>
          <rPr>
            <b/>
            <sz val="9"/>
            <color indexed="81"/>
            <rFont val="Tahoma"/>
            <family val="2"/>
          </rPr>
          <t>Thomas.Wade:</t>
        </r>
        <r>
          <rPr>
            <sz val="9"/>
            <color indexed="81"/>
            <rFont val="Tahoma"/>
            <family val="2"/>
          </rPr>
          <t xml:space="preserve">
3.5µm</t>
        </r>
      </text>
    </comment>
    <comment ref="G25" authorId="0" shapeId="0">
      <text>
        <r>
          <rPr>
            <b/>
            <sz val="9"/>
            <color indexed="81"/>
            <rFont val="Tahoma"/>
            <family val="2"/>
          </rPr>
          <t>Thomas.Wade:</t>
        </r>
        <r>
          <rPr>
            <sz val="9"/>
            <color indexed="81"/>
            <rFont val="Tahoma"/>
            <family val="2"/>
          </rPr>
          <t xml:space="preserve">
2.0mm ID</t>
        </r>
      </text>
    </comment>
    <comment ref="I25" authorId="0" shapeId="0">
      <text>
        <r>
          <rPr>
            <b/>
            <sz val="9"/>
            <color indexed="81"/>
            <rFont val="Tahoma"/>
            <family val="2"/>
          </rPr>
          <t>Thomas.Wade:</t>
        </r>
        <r>
          <rPr>
            <sz val="9"/>
            <color indexed="81"/>
            <rFont val="Tahoma"/>
            <family val="2"/>
          </rPr>
          <t xml:space="preserve">
2.0mm ID</t>
        </r>
      </text>
    </comment>
    <comment ref="C29" authorId="0" shapeId="0">
      <text>
        <r>
          <rPr>
            <b/>
            <sz val="9"/>
            <color indexed="81"/>
            <rFont val="Tahoma"/>
            <family val="2"/>
          </rPr>
          <t>Thomas.Wade:</t>
        </r>
        <r>
          <rPr>
            <sz val="9"/>
            <color indexed="81"/>
            <rFont val="Tahoma"/>
            <family val="2"/>
          </rPr>
          <t xml:space="preserve">
3.5µm</t>
        </r>
      </text>
    </comment>
    <comment ref="D29" authorId="0" shapeId="0">
      <text>
        <r>
          <rPr>
            <b/>
            <sz val="9"/>
            <color indexed="81"/>
            <rFont val="Tahoma"/>
            <family val="2"/>
          </rPr>
          <t>Thomas.Wade:</t>
        </r>
        <r>
          <rPr>
            <sz val="9"/>
            <color indexed="81"/>
            <rFont val="Tahoma"/>
            <family val="2"/>
          </rPr>
          <t xml:space="preserve">
3.5µm</t>
        </r>
      </text>
    </comment>
    <comment ref="E29" authorId="0" shapeId="0">
      <text>
        <r>
          <rPr>
            <b/>
            <sz val="9"/>
            <color indexed="81"/>
            <rFont val="Tahoma"/>
            <family val="2"/>
          </rPr>
          <t>Thomas.Wade:</t>
        </r>
        <r>
          <rPr>
            <sz val="9"/>
            <color indexed="81"/>
            <rFont val="Tahoma"/>
            <family val="2"/>
          </rPr>
          <t xml:space="preserve">
3.5µm</t>
        </r>
      </text>
    </comment>
    <comment ref="F29" authorId="0" shapeId="0">
      <text>
        <r>
          <rPr>
            <b/>
            <sz val="9"/>
            <color indexed="81"/>
            <rFont val="Tahoma"/>
            <family val="2"/>
          </rPr>
          <t>Thomas.Wade:</t>
        </r>
        <r>
          <rPr>
            <sz val="9"/>
            <color indexed="81"/>
            <rFont val="Tahoma"/>
            <family val="2"/>
          </rPr>
          <t xml:space="preserve">
3.5µm</t>
        </r>
      </text>
    </comment>
    <comment ref="G29" authorId="0" shapeId="0">
      <text>
        <r>
          <rPr>
            <b/>
            <sz val="9"/>
            <color indexed="81"/>
            <rFont val="Tahoma"/>
            <family val="2"/>
          </rPr>
          <t>Thomas.Wade:</t>
        </r>
        <r>
          <rPr>
            <sz val="9"/>
            <color indexed="81"/>
            <rFont val="Tahoma"/>
            <family val="2"/>
          </rPr>
          <t xml:space="preserve">
3.5µm</t>
        </r>
      </text>
    </comment>
    <comment ref="I29" authorId="0" shapeId="0">
      <text>
        <r>
          <rPr>
            <b/>
            <sz val="9"/>
            <color indexed="81"/>
            <rFont val="Tahoma"/>
            <family val="2"/>
          </rPr>
          <t>Thomas.Wade:</t>
        </r>
        <r>
          <rPr>
            <sz val="9"/>
            <color indexed="81"/>
            <rFont val="Tahoma"/>
            <family val="2"/>
          </rPr>
          <t xml:space="preserve">
3.5µm</t>
        </r>
      </text>
    </comment>
    <comment ref="M29" authorId="0" shapeId="0">
      <text>
        <r>
          <rPr>
            <b/>
            <sz val="9"/>
            <color indexed="81"/>
            <rFont val="Tahoma"/>
            <family val="2"/>
          </rPr>
          <t>Thomas.Wade:</t>
        </r>
        <r>
          <rPr>
            <sz val="9"/>
            <color indexed="81"/>
            <rFont val="Tahoma"/>
            <family val="2"/>
          </rPr>
          <t xml:space="preserve">
3.5µm</t>
        </r>
      </text>
    </comment>
    <comment ref="N29" authorId="0" shapeId="0">
      <text>
        <r>
          <rPr>
            <b/>
            <sz val="9"/>
            <color indexed="81"/>
            <rFont val="Tahoma"/>
            <family val="2"/>
          </rPr>
          <t>Thomas.Wade:</t>
        </r>
        <r>
          <rPr>
            <sz val="9"/>
            <color indexed="81"/>
            <rFont val="Tahoma"/>
            <family val="2"/>
          </rPr>
          <t xml:space="preserve">
3.5µm</t>
        </r>
      </text>
    </comment>
    <comment ref="P29" authorId="0" shapeId="0">
      <text>
        <r>
          <rPr>
            <b/>
            <sz val="9"/>
            <color indexed="81"/>
            <rFont val="Tahoma"/>
            <family val="2"/>
          </rPr>
          <t>Thomas.Wade:</t>
        </r>
        <r>
          <rPr>
            <sz val="9"/>
            <color indexed="81"/>
            <rFont val="Tahoma"/>
            <family val="2"/>
          </rPr>
          <t xml:space="preserve">
3.5µm</t>
        </r>
      </text>
    </comment>
    <comment ref="X29" authorId="0" shapeId="0">
      <text>
        <r>
          <rPr>
            <b/>
            <sz val="9"/>
            <color indexed="81"/>
            <rFont val="Tahoma"/>
            <family val="2"/>
          </rPr>
          <t>Thomas.Wade:</t>
        </r>
        <r>
          <rPr>
            <sz val="9"/>
            <color indexed="81"/>
            <rFont val="Tahoma"/>
            <family val="2"/>
          </rPr>
          <t xml:space="preserve">
3.5µm</t>
        </r>
      </text>
    </comment>
    <comment ref="Y29" authorId="0" shapeId="0">
      <text>
        <r>
          <rPr>
            <b/>
            <sz val="9"/>
            <color indexed="81"/>
            <rFont val="Tahoma"/>
            <family val="2"/>
          </rPr>
          <t>Thomas.Wade:</t>
        </r>
        <r>
          <rPr>
            <sz val="9"/>
            <color indexed="81"/>
            <rFont val="Tahoma"/>
            <family val="2"/>
          </rPr>
          <t xml:space="preserve">
3.5µm</t>
        </r>
      </text>
    </comment>
    <comment ref="Z29" authorId="0" shapeId="0">
      <text>
        <r>
          <rPr>
            <b/>
            <sz val="9"/>
            <color indexed="81"/>
            <rFont val="Tahoma"/>
            <family val="2"/>
          </rPr>
          <t>Thomas.Wade:</t>
        </r>
        <r>
          <rPr>
            <sz val="9"/>
            <color indexed="81"/>
            <rFont val="Tahoma"/>
            <family val="2"/>
          </rPr>
          <t xml:space="preserve">
3.5µm</t>
        </r>
      </text>
    </comment>
    <comment ref="AA29" authorId="0" shapeId="0">
      <text>
        <r>
          <rPr>
            <b/>
            <sz val="9"/>
            <color indexed="81"/>
            <rFont val="Tahoma"/>
            <family val="2"/>
          </rPr>
          <t>Thomas.Wade:</t>
        </r>
        <r>
          <rPr>
            <sz val="9"/>
            <color indexed="81"/>
            <rFont val="Tahoma"/>
            <family val="2"/>
          </rPr>
          <t xml:space="preserve">
3.5µm</t>
        </r>
      </text>
    </comment>
    <comment ref="AB29" authorId="0" shapeId="0">
      <text>
        <r>
          <rPr>
            <b/>
            <sz val="9"/>
            <color indexed="81"/>
            <rFont val="Tahoma"/>
            <family val="2"/>
          </rPr>
          <t>Thomas.Wade:</t>
        </r>
        <r>
          <rPr>
            <sz val="9"/>
            <color indexed="81"/>
            <rFont val="Tahoma"/>
            <family val="2"/>
          </rPr>
          <t xml:space="preserve">
3.5µm</t>
        </r>
      </text>
    </comment>
    <comment ref="AD29" authorId="0" shapeId="0">
      <text>
        <r>
          <rPr>
            <b/>
            <sz val="9"/>
            <color indexed="81"/>
            <rFont val="Tahoma"/>
            <family val="2"/>
          </rPr>
          <t>Thomas.Wade:</t>
        </r>
        <r>
          <rPr>
            <sz val="9"/>
            <color indexed="81"/>
            <rFont val="Tahoma"/>
            <family val="2"/>
          </rPr>
          <t xml:space="preserve">
3.5µm</t>
        </r>
      </text>
    </comment>
    <comment ref="D30" authorId="0" shapeId="0">
      <text>
        <r>
          <rPr>
            <b/>
            <sz val="9"/>
            <color indexed="81"/>
            <rFont val="Tahoma"/>
            <family val="2"/>
          </rPr>
          <t>Thomas.Wade:</t>
        </r>
        <r>
          <rPr>
            <sz val="9"/>
            <color indexed="81"/>
            <rFont val="Tahoma"/>
            <family val="2"/>
          </rPr>
          <t xml:space="preserve">
3.5µm</t>
        </r>
      </text>
    </comment>
    <comment ref="E30" authorId="0" shapeId="0">
      <text>
        <r>
          <rPr>
            <b/>
            <sz val="9"/>
            <color indexed="81"/>
            <rFont val="Tahoma"/>
            <family val="2"/>
          </rPr>
          <t>Thomas.Wade:</t>
        </r>
        <r>
          <rPr>
            <sz val="9"/>
            <color indexed="81"/>
            <rFont val="Tahoma"/>
            <family val="2"/>
          </rPr>
          <t xml:space="preserve">
3.5µm</t>
        </r>
      </text>
    </comment>
    <comment ref="G30" authorId="0" shapeId="0">
      <text>
        <r>
          <rPr>
            <b/>
            <sz val="9"/>
            <color indexed="81"/>
            <rFont val="Tahoma"/>
            <family val="2"/>
          </rPr>
          <t>Thomas.Wade:</t>
        </r>
        <r>
          <rPr>
            <sz val="9"/>
            <color indexed="81"/>
            <rFont val="Tahoma"/>
            <family val="2"/>
          </rPr>
          <t xml:space="preserve">
3.5µm</t>
        </r>
      </text>
    </comment>
    <comment ref="I30" authorId="0" shapeId="0">
      <text>
        <r>
          <rPr>
            <b/>
            <sz val="9"/>
            <color indexed="81"/>
            <rFont val="Tahoma"/>
            <family val="2"/>
          </rPr>
          <t>Thomas.Wade:</t>
        </r>
        <r>
          <rPr>
            <sz val="9"/>
            <color indexed="81"/>
            <rFont val="Tahoma"/>
            <family val="2"/>
          </rPr>
          <t xml:space="preserve">
3.5µm</t>
        </r>
      </text>
    </comment>
    <comment ref="L30" authorId="0" shapeId="0">
      <text>
        <r>
          <rPr>
            <b/>
            <sz val="9"/>
            <color indexed="81"/>
            <rFont val="Tahoma"/>
            <family val="2"/>
          </rPr>
          <t>Thomas.Wade:</t>
        </r>
        <r>
          <rPr>
            <sz val="9"/>
            <color indexed="81"/>
            <rFont val="Tahoma"/>
            <family val="2"/>
          </rPr>
          <t xml:space="preserve">
3.5µm</t>
        </r>
      </text>
    </comment>
    <comment ref="N30" authorId="0" shapeId="0">
      <text>
        <r>
          <rPr>
            <b/>
            <sz val="9"/>
            <color indexed="81"/>
            <rFont val="Tahoma"/>
            <family val="2"/>
          </rPr>
          <t>Thomas.Wade:</t>
        </r>
        <r>
          <rPr>
            <sz val="9"/>
            <color indexed="81"/>
            <rFont val="Tahoma"/>
            <family val="2"/>
          </rPr>
          <t xml:space="preserve">
3.5µm</t>
        </r>
      </text>
    </comment>
    <comment ref="P30" authorId="0" shapeId="0">
      <text>
        <r>
          <rPr>
            <b/>
            <sz val="9"/>
            <color indexed="81"/>
            <rFont val="Tahoma"/>
            <family val="2"/>
          </rPr>
          <t>Thomas.Wade:</t>
        </r>
        <r>
          <rPr>
            <sz val="9"/>
            <color indexed="81"/>
            <rFont val="Tahoma"/>
            <family val="2"/>
          </rPr>
          <t xml:space="preserve">
3.5µm</t>
        </r>
      </text>
    </comment>
    <comment ref="Y30" authorId="0" shapeId="0">
      <text>
        <r>
          <rPr>
            <b/>
            <sz val="9"/>
            <color indexed="81"/>
            <rFont val="Tahoma"/>
            <family val="2"/>
          </rPr>
          <t>Thomas.Wade:</t>
        </r>
        <r>
          <rPr>
            <sz val="9"/>
            <color indexed="81"/>
            <rFont val="Tahoma"/>
            <family val="2"/>
          </rPr>
          <t xml:space="preserve">
3.5µm</t>
        </r>
      </text>
    </comment>
    <comment ref="Z30" authorId="0" shapeId="0">
      <text>
        <r>
          <rPr>
            <b/>
            <sz val="9"/>
            <color indexed="81"/>
            <rFont val="Tahoma"/>
            <family val="2"/>
          </rPr>
          <t>Thomas.Wade:</t>
        </r>
        <r>
          <rPr>
            <sz val="9"/>
            <color indexed="81"/>
            <rFont val="Tahoma"/>
            <family val="2"/>
          </rPr>
          <t xml:space="preserve">
3.5µm</t>
        </r>
      </text>
    </comment>
    <comment ref="AA30" authorId="0" shapeId="0">
      <text>
        <r>
          <rPr>
            <b/>
            <sz val="9"/>
            <color indexed="81"/>
            <rFont val="Tahoma"/>
            <family val="2"/>
          </rPr>
          <t>Thomas.Wade:</t>
        </r>
        <r>
          <rPr>
            <sz val="9"/>
            <color indexed="81"/>
            <rFont val="Tahoma"/>
            <family val="2"/>
          </rPr>
          <t xml:space="preserve">
3.5µm</t>
        </r>
      </text>
    </comment>
    <comment ref="AB30" authorId="0" shapeId="0">
      <text>
        <r>
          <rPr>
            <b/>
            <sz val="9"/>
            <color indexed="81"/>
            <rFont val="Tahoma"/>
            <family val="2"/>
          </rPr>
          <t>Thomas.Wade:</t>
        </r>
        <r>
          <rPr>
            <sz val="9"/>
            <color indexed="81"/>
            <rFont val="Tahoma"/>
            <family val="2"/>
          </rPr>
          <t xml:space="preserve">
3.5µm</t>
        </r>
      </text>
    </comment>
    <comment ref="AD30" authorId="0" shapeId="0">
      <text>
        <r>
          <rPr>
            <b/>
            <sz val="9"/>
            <color indexed="81"/>
            <rFont val="Tahoma"/>
            <family val="2"/>
          </rPr>
          <t>Thomas.Wade:</t>
        </r>
        <r>
          <rPr>
            <sz val="9"/>
            <color indexed="81"/>
            <rFont val="Tahoma"/>
            <family val="2"/>
          </rPr>
          <t xml:space="preserve">
3.5µm</t>
        </r>
      </text>
    </comment>
    <comment ref="G31" authorId="0" shapeId="0">
      <text>
        <r>
          <rPr>
            <b/>
            <sz val="9"/>
            <color indexed="81"/>
            <rFont val="Tahoma"/>
            <family val="2"/>
          </rPr>
          <t>Thomas.Wade:</t>
        </r>
        <r>
          <rPr>
            <sz val="9"/>
            <color indexed="81"/>
            <rFont val="Tahoma"/>
            <family val="2"/>
          </rPr>
          <t xml:space="preserve">
3.5µm</t>
        </r>
      </text>
    </comment>
    <comment ref="N31" authorId="0" shapeId="0">
      <text>
        <r>
          <rPr>
            <b/>
            <sz val="9"/>
            <color indexed="81"/>
            <rFont val="Tahoma"/>
            <family val="2"/>
          </rPr>
          <t>Thomas.Wade:</t>
        </r>
        <r>
          <rPr>
            <sz val="9"/>
            <color indexed="81"/>
            <rFont val="Tahoma"/>
            <family val="2"/>
          </rPr>
          <t xml:space="preserve">
3.5µm</t>
        </r>
      </text>
    </comment>
    <comment ref="P31" authorId="0" shapeId="0">
      <text>
        <r>
          <rPr>
            <b/>
            <sz val="9"/>
            <color indexed="81"/>
            <rFont val="Tahoma"/>
            <family val="2"/>
          </rPr>
          <t>Thomas.Wade:</t>
        </r>
        <r>
          <rPr>
            <sz val="9"/>
            <color indexed="81"/>
            <rFont val="Tahoma"/>
            <family val="2"/>
          </rPr>
          <t xml:space="preserve">
3.5µm</t>
        </r>
      </text>
    </comment>
    <comment ref="AA31" authorId="0" shapeId="0">
      <text>
        <r>
          <rPr>
            <b/>
            <sz val="9"/>
            <color indexed="81"/>
            <rFont val="Tahoma"/>
            <family val="2"/>
          </rPr>
          <t>Thomas.Wade:</t>
        </r>
        <r>
          <rPr>
            <sz val="9"/>
            <color indexed="81"/>
            <rFont val="Tahoma"/>
            <family val="2"/>
          </rPr>
          <t xml:space="preserve">
3.5µm</t>
        </r>
      </text>
    </comment>
    <comment ref="AB31" authorId="0" shapeId="0">
      <text>
        <r>
          <rPr>
            <b/>
            <sz val="9"/>
            <color indexed="81"/>
            <rFont val="Tahoma"/>
            <family val="2"/>
          </rPr>
          <t>Thomas.Wade:</t>
        </r>
        <r>
          <rPr>
            <sz val="9"/>
            <color indexed="81"/>
            <rFont val="Tahoma"/>
            <family val="2"/>
          </rPr>
          <t xml:space="preserve">
3.5µm</t>
        </r>
      </text>
    </comment>
    <comment ref="AD31" authorId="0" shapeId="0">
      <text>
        <r>
          <rPr>
            <b/>
            <sz val="9"/>
            <color indexed="81"/>
            <rFont val="Tahoma"/>
            <family val="2"/>
          </rPr>
          <t>Thomas.Wade:</t>
        </r>
        <r>
          <rPr>
            <sz val="9"/>
            <color indexed="81"/>
            <rFont val="Tahoma"/>
            <family val="2"/>
          </rPr>
          <t xml:space="preserve">
3.5µm</t>
        </r>
      </text>
    </comment>
    <comment ref="C32" authorId="0" shapeId="0">
      <text>
        <r>
          <rPr>
            <b/>
            <sz val="9"/>
            <color indexed="81"/>
            <rFont val="Tahoma"/>
            <family val="2"/>
          </rPr>
          <t>Thomas.Wade:</t>
        </r>
        <r>
          <rPr>
            <sz val="9"/>
            <color indexed="81"/>
            <rFont val="Tahoma"/>
            <family val="2"/>
          </rPr>
          <t xml:space="preserve">
3.5µm
</t>
        </r>
      </text>
    </comment>
    <comment ref="D32" authorId="0" shapeId="0">
      <text>
        <r>
          <rPr>
            <b/>
            <sz val="9"/>
            <color indexed="81"/>
            <rFont val="Tahoma"/>
            <family val="2"/>
          </rPr>
          <t>Thomas.Wade:</t>
        </r>
        <r>
          <rPr>
            <sz val="9"/>
            <color indexed="81"/>
            <rFont val="Tahoma"/>
            <family val="2"/>
          </rPr>
          <t xml:space="preserve">
3.5µm</t>
        </r>
      </text>
    </comment>
    <comment ref="E32" authorId="0" shapeId="0">
      <text>
        <r>
          <rPr>
            <b/>
            <sz val="9"/>
            <color indexed="81"/>
            <rFont val="Tahoma"/>
            <family val="2"/>
          </rPr>
          <t>Thomas.Wade:</t>
        </r>
        <r>
          <rPr>
            <sz val="9"/>
            <color indexed="81"/>
            <rFont val="Tahoma"/>
            <family val="2"/>
          </rPr>
          <t xml:space="preserve">
3.5µm</t>
        </r>
      </text>
    </comment>
    <comment ref="F32" authorId="0" shapeId="0">
      <text>
        <r>
          <rPr>
            <b/>
            <sz val="9"/>
            <color indexed="81"/>
            <rFont val="Tahoma"/>
            <family val="2"/>
          </rPr>
          <t>Thomas.Wade:</t>
        </r>
        <r>
          <rPr>
            <sz val="9"/>
            <color indexed="81"/>
            <rFont val="Tahoma"/>
            <family val="2"/>
          </rPr>
          <t xml:space="preserve">
3.5µm</t>
        </r>
      </text>
    </comment>
    <comment ref="G32" authorId="0" shapeId="0">
      <text>
        <r>
          <rPr>
            <b/>
            <sz val="9"/>
            <color indexed="81"/>
            <rFont val="Tahoma"/>
            <family val="2"/>
          </rPr>
          <t>Thomas.Wade:</t>
        </r>
        <r>
          <rPr>
            <sz val="9"/>
            <color indexed="81"/>
            <rFont val="Tahoma"/>
            <family val="2"/>
          </rPr>
          <t xml:space="preserve">
3.5µm</t>
        </r>
      </text>
    </comment>
    <comment ref="I32" authorId="0" shapeId="0">
      <text>
        <r>
          <rPr>
            <b/>
            <sz val="9"/>
            <color indexed="81"/>
            <rFont val="Tahoma"/>
            <family val="2"/>
          </rPr>
          <t>Thomas.Wade:</t>
        </r>
        <r>
          <rPr>
            <sz val="9"/>
            <color indexed="81"/>
            <rFont val="Tahoma"/>
            <family val="2"/>
          </rPr>
          <t xml:space="preserve">
3.5µm</t>
        </r>
      </text>
    </comment>
    <comment ref="M32" authorId="0" shapeId="0">
      <text>
        <r>
          <rPr>
            <b/>
            <sz val="9"/>
            <color indexed="81"/>
            <rFont val="Tahoma"/>
            <family val="2"/>
          </rPr>
          <t>Thomas.Wade:</t>
        </r>
        <r>
          <rPr>
            <sz val="9"/>
            <color indexed="81"/>
            <rFont val="Tahoma"/>
            <family val="2"/>
          </rPr>
          <t xml:space="preserve">
3.5µm</t>
        </r>
      </text>
    </comment>
    <comment ref="N32" authorId="0" shapeId="0">
      <text>
        <r>
          <rPr>
            <b/>
            <sz val="9"/>
            <color indexed="81"/>
            <rFont val="Tahoma"/>
            <family val="2"/>
          </rPr>
          <t>Thomas.Wade:</t>
        </r>
        <r>
          <rPr>
            <sz val="9"/>
            <color indexed="81"/>
            <rFont val="Tahoma"/>
            <family val="2"/>
          </rPr>
          <t xml:space="preserve">
3.5µm</t>
        </r>
      </text>
    </comment>
    <comment ref="P32" authorId="0" shapeId="0">
      <text>
        <r>
          <rPr>
            <b/>
            <sz val="9"/>
            <color indexed="81"/>
            <rFont val="Tahoma"/>
            <family val="2"/>
          </rPr>
          <t>Thomas.Wade:</t>
        </r>
        <r>
          <rPr>
            <sz val="9"/>
            <color indexed="81"/>
            <rFont val="Tahoma"/>
            <family val="2"/>
          </rPr>
          <t xml:space="preserve">
3.5µm</t>
        </r>
      </text>
    </comment>
    <comment ref="X32" authorId="0" shapeId="0">
      <text>
        <r>
          <rPr>
            <b/>
            <sz val="9"/>
            <color indexed="81"/>
            <rFont val="Tahoma"/>
            <family val="2"/>
          </rPr>
          <t>Thomas.Wade:</t>
        </r>
        <r>
          <rPr>
            <sz val="9"/>
            <color indexed="81"/>
            <rFont val="Tahoma"/>
            <family val="2"/>
          </rPr>
          <t xml:space="preserve">
3.5µm</t>
        </r>
      </text>
    </comment>
    <comment ref="Y32" authorId="0" shapeId="0">
      <text>
        <r>
          <rPr>
            <b/>
            <sz val="9"/>
            <color indexed="81"/>
            <rFont val="Tahoma"/>
            <family val="2"/>
          </rPr>
          <t>Thomas.Wade:</t>
        </r>
        <r>
          <rPr>
            <sz val="9"/>
            <color indexed="81"/>
            <rFont val="Tahoma"/>
            <family val="2"/>
          </rPr>
          <t xml:space="preserve">
3.5µm</t>
        </r>
      </text>
    </comment>
    <comment ref="Z32" authorId="0" shapeId="0">
      <text>
        <r>
          <rPr>
            <b/>
            <sz val="9"/>
            <color indexed="81"/>
            <rFont val="Tahoma"/>
            <family val="2"/>
          </rPr>
          <t>Thomas.Wade:</t>
        </r>
        <r>
          <rPr>
            <sz val="9"/>
            <color indexed="81"/>
            <rFont val="Tahoma"/>
            <family val="2"/>
          </rPr>
          <t xml:space="preserve">
3.5µm</t>
        </r>
      </text>
    </comment>
    <comment ref="AA32" authorId="0" shapeId="0">
      <text>
        <r>
          <rPr>
            <b/>
            <sz val="9"/>
            <color indexed="81"/>
            <rFont val="Tahoma"/>
            <family val="2"/>
          </rPr>
          <t>Thomas.Wade:</t>
        </r>
        <r>
          <rPr>
            <sz val="9"/>
            <color indexed="81"/>
            <rFont val="Tahoma"/>
            <family val="2"/>
          </rPr>
          <t xml:space="preserve">
3.5µm</t>
        </r>
      </text>
    </comment>
    <comment ref="AB32" authorId="0" shapeId="0">
      <text>
        <r>
          <rPr>
            <b/>
            <sz val="9"/>
            <color indexed="81"/>
            <rFont val="Tahoma"/>
            <family val="2"/>
          </rPr>
          <t>Thomas.Wade:</t>
        </r>
        <r>
          <rPr>
            <sz val="9"/>
            <color indexed="81"/>
            <rFont val="Tahoma"/>
            <family val="2"/>
          </rPr>
          <t xml:space="preserve">
3.5µm</t>
        </r>
      </text>
    </comment>
    <comment ref="AD32" authorId="0" shapeId="0">
      <text>
        <r>
          <rPr>
            <b/>
            <sz val="9"/>
            <color indexed="81"/>
            <rFont val="Tahoma"/>
            <family val="2"/>
          </rPr>
          <t>Thomas.Wade:</t>
        </r>
        <r>
          <rPr>
            <sz val="9"/>
            <color indexed="81"/>
            <rFont val="Tahoma"/>
            <family val="2"/>
          </rPr>
          <t xml:space="preserve">
3.5µm</t>
        </r>
      </text>
    </comment>
  </commentList>
</comments>
</file>

<file path=xl/comments2.xml><?xml version="1.0" encoding="utf-8"?>
<comments xmlns="http://schemas.openxmlformats.org/spreadsheetml/2006/main">
  <authors>
    <author>Thomas.Wade</author>
  </authors>
  <commentList>
    <comment ref="D16" authorId="0" shapeId="0">
      <text>
        <r>
          <rPr>
            <b/>
            <sz val="9"/>
            <color indexed="81"/>
            <rFont val="Tahoma"/>
            <family val="2"/>
          </rPr>
          <t>Thomas.Wade:</t>
        </r>
        <r>
          <rPr>
            <sz val="9"/>
            <color indexed="81"/>
            <rFont val="Tahoma"/>
            <family val="2"/>
          </rPr>
          <t xml:space="preserve">
2.0mm ID</t>
        </r>
      </text>
    </comment>
    <comment ref="E16" authorId="0" shapeId="0">
      <text>
        <r>
          <rPr>
            <b/>
            <sz val="9"/>
            <color indexed="81"/>
            <rFont val="Tahoma"/>
            <family val="2"/>
          </rPr>
          <t>Thomas.Wade:</t>
        </r>
        <r>
          <rPr>
            <sz val="9"/>
            <color indexed="81"/>
            <rFont val="Tahoma"/>
            <family val="2"/>
          </rPr>
          <t xml:space="preserve">
2.0mm ID</t>
        </r>
      </text>
    </comment>
    <comment ref="G16" authorId="0" shapeId="0">
      <text>
        <r>
          <rPr>
            <b/>
            <sz val="9"/>
            <color indexed="81"/>
            <rFont val="Tahoma"/>
            <family val="2"/>
          </rPr>
          <t>Thomas.Wade:</t>
        </r>
        <r>
          <rPr>
            <sz val="9"/>
            <color indexed="81"/>
            <rFont val="Tahoma"/>
            <family val="2"/>
          </rPr>
          <t xml:space="preserve">
2.0mm ID</t>
        </r>
      </text>
    </comment>
    <comment ref="I16" authorId="0" shapeId="0">
      <text>
        <r>
          <rPr>
            <b/>
            <sz val="9"/>
            <color indexed="81"/>
            <rFont val="Tahoma"/>
            <family val="2"/>
          </rPr>
          <t>Thomas.Wade:</t>
        </r>
        <r>
          <rPr>
            <sz val="9"/>
            <color indexed="81"/>
            <rFont val="Tahoma"/>
            <family val="2"/>
          </rPr>
          <t xml:space="preserve">
2.0mm ID</t>
        </r>
      </text>
    </comment>
    <comment ref="K16" authorId="0" shapeId="0">
      <text>
        <r>
          <rPr>
            <b/>
            <sz val="9"/>
            <color indexed="81"/>
            <rFont val="Tahoma"/>
            <family val="2"/>
          </rPr>
          <t>Thomas.Wade:</t>
        </r>
        <r>
          <rPr>
            <sz val="9"/>
            <color indexed="81"/>
            <rFont val="Tahoma"/>
            <family val="2"/>
          </rPr>
          <t xml:space="preserve">
2.0mm ID</t>
        </r>
      </text>
    </comment>
    <comment ref="I20" authorId="0" shapeId="0">
      <text>
        <r>
          <rPr>
            <b/>
            <sz val="9"/>
            <color indexed="81"/>
            <rFont val="Tahoma"/>
            <family val="2"/>
          </rPr>
          <t>Thomas.Wade:</t>
        </r>
        <r>
          <rPr>
            <sz val="9"/>
            <color indexed="81"/>
            <rFont val="Tahoma"/>
            <family val="2"/>
          </rPr>
          <t xml:space="preserve">
2.0mm ID</t>
        </r>
      </text>
    </comment>
    <comment ref="E21" authorId="0" shapeId="0">
      <text>
        <r>
          <rPr>
            <b/>
            <sz val="9"/>
            <color indexed="81"/>
            <rFont val="Tahoma"/>
            <family val="2"/>
          </rPr>
          <t>Thomas.Wade:</t>
        </r>
        <r>
          <rPr>
            <sz val="9"/>
            <color indexed="81"/>
            <rFont val="Tahoma"/>
            <family val="2"/>
          </rPr>
          <t xml:space="preserve">
2.0mm ID</t>
        </r>
      </text>
    </comment>
    <comment ref="I21" authorId="0" shapeId="0">
      <text>
        <r>
          <rPr>
            <b/>
            <sz val="9"/>
            <color indexed="81"/>
            <rFont val="Tahoma"/>
            <family val="2"/>
          </rPr>
          <t>Thomas.Wade:</t>
        </r>
        <r>
          <rPr>
            <sz val="9"/>
            <color indexed="81"/>
            <rFont val="Tahoma"/>
            <family val="2"/>
          </rPr>
          <t xml:space="preserve">
2.0mm ID</t>
        </r>
      </text>
    </comment>
    <comment ref="K21" authorId="0" shapeId="0">
      <text>
        <r>
          <rPr>
            <b/>
            <sz val="9"/>
            <color indexed="81"/>
            <rFont val="Tahoma"/>
            <family val="2"/>
          </rPr>
          <t>Thomas.Wade:</t>
        </r>
        <r>
          <rPr>
            <sz val="9"/>
            <color indexed="81"/>
            <rFont val="Tahoma"/>
            <family val="2"/>
          </rPr>
          <t xml:space="preserve">
2.0mm ID</t>
        </r>
      </text>
    </comment>
    <comment ref="AA24" authorId="0" shapeId="0">
      <text>
        <r>
          <rPr>
            <b/>
            <sz val="9"/>
            <color indexed="81"/>
            <rFont val="Tahoma"/>
            <family val="2"/>
          </rPr>
          <t>Thomas.Wade:</t>
        </r>
        <r>
          <rPr>
            <sz val="9"/>
            <color indexed="81"/>
            <rFont val="Tahoma"/>
            <family val="2"/>
          </rPr>
          <t xml:space="preserve">
3.9mm ID</t>
        </r>
      </text>
    </comment>
    <comment ref="G25" authorId="0" shapeId="0">
      <text>
        <r>
          <rPr>
            <b/>
            <sz val="9"/>
            <color indexed="81"/>
            <rFont val="Tahoma"/>
            <family val="2"/>
          </rPr>
          <t>Thomas.Wade:</t>
        </r>
        <r>
          <rPr>
            <sz val="9"/>
            <color indexed="81"/>
            <rFont val="Tahoma"/>
            <family val="2"/>
          </rPr>
          <t xml:space="preserve">
2.0mm ID</t>
        </r>
      </text>
    </comment>
    <comment ref="I25" authorId="0" shapeId="0">
      <text>
        <r>
          <rPr>
            <b/>
            <sz val="9"/>
            <color indexed="81"/>
            <rFont val="Tahoma"/>
            <family val="2"/>
          </rPr>
          <t>Thomas.Wade:</t>
        </r>
        <r>
          <rPr>
            <sz val="9"/>
            <color indexed="81"/>
            <rFont val="Tahoma"/>
            <family val="2"/>
          </rPr>
          <t xml:space="preserve">
2.0mm ID</t>
        </r>
      </text>
    </comment>
    <comment ref="K25" authorId="0" shapeId="0">
      <text>
        <r>
          <rPr>
            <b/>
            <sz val="9"/>
            <color indexed="81"/>
            <rFont val="Tahoma"/>
            <family val="2"/>
          </rPr>
          <t>Thomas.Wade:</t>
        </r>
        <r>
          <rPr>
            <sz val="9"/>
            <color indexed="81"/>
            <rFont val="Tahoma"/>
            <family val="2"/>
          </rPr>
          <t xml:space="preserve">
2.0mm ID</t>
        </r>
      </text>
    </comment>
  </commentList>
</comments>
</file>

<file path=xl/sharedStrings.xml><?xml version="1.0" encoding="utf-8"?>
<sst xmlns="http://schemas.openxmlformats.org/spreadsheetml/2006/main" count="3050" uniqueCount="716">
  <si>
    <t>Ascentis C18</t>
  </si>
  <si>
    <t>Discovery C18</t>
  </si>
  <si>
    <t>Epic C18</t>
  </si>
  <si>
    <t>Inertsil ODS-2</t>
  </si>
  <si>
    <t>Inertsil ODS-3</t>
  </si>
  <si>
    <t>Luna C18(2)</t>
  </si>
  <si>
    <t>Nucleosil 100 C18</t>
  </si>
  <si>
    <t>Nucleosil 120 C18</t>
  </si>
  <si>
    <t>Prodigy ODS-2</t>
  </si>
  <si>
    <t>Prodigy ODS-3</t>
  </si>
  <si>
    <t>Sunfire C18</t>
  </si>
  <si>
    <t>Supelcosil LC-18</t>
  </si>
  <si>
    <t>Symmetry C18</t>
  </si>
  <si>
    <t>Waters Spherisorb ODS2</t>
  </si>
  <si>
    <t>YMC ODS-A</t>
  </si>
  <si>
    <t>YMC ODS-AM</t>
  </si>
  <si>
    <t>YMC Pro C18</t>
  </si>
  <si>
    <t>Zorbax Eclipse XDB C18</t>
  </si>
  <si>
    <t>Zorbax Eclipse Plus C18</t>
  </si>
  <si>
    <t>Zorbax Rx-C18</t>
  </si>
  <si>
    <t>Zorbax SB-C18</t>
  </si>
  <si>
    <t>EQV-3C18-0202</t>
  </si>
  <si>
    <t>EQV-3C18-0302</t>
  </si>
  <si>
    <t>EQV-3C18-0502</t>
  </si>
  <si>
    <t>EQV-3C18-7502</t>
  </si>
  <si>
    <t>EQV-3C18-1002</t>
  </si>
  <si>
    <t>EQV-3C18-1202</t>
  </si>
  <si>
    <t>EQV-3C18-1502</t>
  </si>
  <si>
    <t>EQV-3C18-0203</t>
  </si>
  <si>
    <t>EQV-3C18-0303</t>
  </si>
  <si>
    <t>EQV-3C18-0503</t>
  </si>
  <si>
    <t>EQV-3C18-7503</t>
  </si>
  <si>
    <t>EQV-3C18-1003</t>
  </si>
  <si>
    <t>EQV-3C18-1203</t>
  </si>
  <si>
    <t>EQV-3C18-1503</t>
  </si>
  <si>
    <t>EQV-3C18-0204</t>
  </si>
  <si>
    <t>EQV-3C18-0304</t>
  </si>
  <si>
    <t>EQV-3C18-0504</t>
  </si>
  <si>
    <t>EQV-3C18-7504</t>
  </si>
  <si>
    <t>EQV-3C18-1004</t>
  </si>
  <si>
    <t>EQV-3C18-1204</t>
  </si>
  <si>
    <t>EQV-3C18-1504</t>
  </si>
  <si>
    <t>EQV-3C18-0246</t>
  </si>
  <si>
    <t>EQV-3C18-0346</t>
  </si>
  <si>
    <t>EQV-3C18-0546</t>
  </si>
  <si>
    <t>EQV-3C18-7546</t>
  </si>
  <si>
    <t>EQV-3C18-1046</t>
  </si>
  <si>
    <t>EQV-3C18-1246</t>
  </si>
  <si>
    <t>EQV-3C18-1546</t>
  </si>
  <si>
    <t>581320-U</t>
  </si>
  <si>
    <t>-</t>
  </si>
  <si>
    <t>115191-EC18</t>
  </si>
  <si>
    <t>5020-01774</t>
  </si>
  <si>
    <t>00B-4251-E0</t>
  </si>
  <si>
    <t>WAT200625</t>
  </si>
  <si>
    <t>PSS832111</t>
  </si>
  <si>
    <t>AA12S03-0546WT</t>
  </si>
  <si>
    <t>AM12S03-0546WT</t>
  </si>
  <si>
    <t>AS12S03-0546WT</t>
  </si>
  <si>
    <t>935967-902</t>
  </si>
  <si>
    <t>959943-902</t>
  </si>
  <si>
    <t>835975-902</t>
  </si>
  <si>
    <t>581321-U</t>
  </si>
  <si>
    <t>125191-EC18</t>
  </si>
  <si>
    <t>5020-01775</t>
  </si>
  <si>
    <t>00D-4251-E0</t>
  </si>
  <si>
    <t>00D-4222-E0</t>
  </si>
  <si>
    <t>WAT066220</t>
  </si>
  <si>
    <t>PSS832112</t>
  </si>
  <si>
    <t>AA12S03-1046WT</t>
  </si>
  <si>
    <t>AM12S03-1046WT</t>
  </si>
  <si>
    <t>AS12S03-1046WT</t>
  </si>
  <si>
    <t>961967-902</t>
  </si>
  <si>
    <t>959961-902</t>
  </si>
  <si>
    <t>861967-902</t>
  </si>
  <si>
    <t>861953-902</t>
  </si>
  <si>
    <t>581322-U</t>
  </si>
  <si>
    <t>135191-EC18</t>
  </si>
  <si>
    <t>5020-01771</t>
  </si>
  <si>
    <t>00F-4251-E0</t>
  </si>
  <si>
    <t>00F-4222-E0</t>
  </si>
  <si>
    <t>WAT200632</t>
  </si>
  <si>
    <t>PSS832113</t>
  </si>
  <si>
    <t>AA12S03-1546WT</t>
  </si>
  <si>
    <t>AM12S03-1546WT</t>
  </si>
  <si>
    <t>AS12S03-1546WT</t>
  </si>
  <si>
    <t>963967-902</t>
  </si>
  <si>
    <t>959963-902</t>
  </si>
  <si>
    <t>863967-902</t>
  </si>
  <si>
    <t>863953-902</t>
  </si>
  <si>
    <t>581324-U</t>
  </si>
  <si>
    <t>135291-EC18</t>
  </si>
  <si>
    <t>5020-01124</t>
  </si>
  <si>
    <t>5020-01731</t>
  </si>
  <si>
    <t>00F-4252-E0</t>
  </si>
  <si>
    <t>00F-3300-E0</t>
  </si>
  <si>
    <t>00F-4097-E0</t>
  </si>
  <si>
    <t>58230-U</t>
  </si>
  <si>
    <t>WAT045905</t>
  </si>
  <si>
    <t>PSS831913</t>
  </si>
  <si>
    <t>AA12S05-1546WT</t>
  </si>
  <si>
    <t>AM12S05-1546WT</t>
  </si>
  <si>
    <t>AS12S05-1546WT</t>
  </si>
  <si>
    <t>993967-902</t>
  </si>
  <si>
    <t>959993-902</t>
  </si>
  <si>
    <t>883967-902</t>
  </si>
  <si>
    <t>883975-902</t>
  </si>
  <si>
    <t>EQV-5C18-0202</t>
  </si>
  <si>
    <t>EQV-5C18-0302</t>
  </si>
  <si>
    <t>EQV-5C18-0502</t>
  </si>
  <si>
    <t>EQV-5C18-7502</t>
  </si>
  <si>
    <t>EQV-5C18-1002</t>
  </si>
  <si>
    <t>EQV-5C18-1202</t>
  </si>
  <si>
    <t>EQV-5C18-1502</t>
  </si>
  <si>
    <t>EQV-5C18-2002</t>
  </si>
  <si>
    <t>EQV-5C18-2502</t>
  </si>
  <si>
    <t>EQV-5C18-0203</t>
  </si>
  <si>
    <t>EQV-5C18-0303</t>
  </si>
  <si>
    <t>EQV-5C18-0503</t>
  </si>
  <si>
    <t>EQV-5C18-7503</t>
  </si>
  <si>
    <t>EQV-5C18-1003</t>
  </si>
  <si>
    <t>EQV-5C18-1203</t>
  </si>
  <si>
    <t>EQV-5C18-1503</t>
  </si>
  <si>
    <t>EQV-5C18-2003</t>
  </si>
  <si>
    <t>EQV-5C18-2503</t>
  </si>
  <si>
    <t>EQV-5C18-0204</t>
  </si>
  <si>
    <t>EQV-5C18-0304</t>
  </si>
  <si>
    <t>EQV-5C18-0504</t>
  </si>
  <si>
    <t>EQV-5C18-7504</t>
  </si>
  <si>
    <t>EQV-5C18-1004</t>
  </si>
  <si>
    <t>EQV-5C18-1204</t>
  </si>
  <si>
    <t>EQV-5C18-1504</t>
  </si>
  <si>
    <t>EQV-5C18-2004</t>
  </si>
  <si>
    <t>EQV-5C18-2504</t>
  </si>
  <si>
    <t>EQV-5C18-0246</t>
  </si>
  <si>
    <t>EQV-5C18-0346</t>
  </si>
  <si>
    <t>EQV-5C18-0546</t>
  </si>
  <si>
    <t>EQV-5C18-7546</t>
  </si>
  <si>
    <t>EQV-5C18-1046</t>
  </si>
  <si>
    <t>EQV-5C18-1246</t>
  </si>
  <si>
    <t>EQV-5C18-1546</t>
  </si>
  <si>
    <t>EQV-5C18-2046</t>
  </si>
  <si>
    <t>EQV-5C18-2546</t>
  </si>
  <si>
    <t>581325-U</t>
  </si>
  <si>
    <t>155291-EC18</t>
  </si>
  <si>
    <t>5020-01128</t>
  </si>
  <si>
    <t>5020-01732</t>
  </si>
  <si>
    <t>00G-4252-E0</t>
  </si>
  <si>
    <t>00G-3300-E0</t>
  </si>
  <si>
    <t>00G-4097-E0</t>
  </si>
  <si>
    <t>WAT054275</t>
  </si>
  <si>
    <t>PSS831915</t>
  </si>
  <si>
    <t>AA12S05-2546WT</t>
  </si>
  <si>
    <t>AM12S05-2546WT</t>
  </si>
  <si>
    <t>AS12S05-2546WT</t>
  </si>
  <si>
    <t>990967-902</t>
  </si>
  <si>
    <t>959990-902</t>
  </si>
  <si>
    <t>880967-902</t>
  </si>
  <si>
    <t>880975-902</t>
  </si>
  <si>
    <t>581313-U</t>
  </si>
  <si>
    <t>581315-U</t>
  </si>
  <si>
    <t>581328-U</t>
  </si>
  <si>
    <t>581331-U</t>
  </si>
  <si>
    <t xml:space="preserve">58973C30 </t>
  </si>
  <si>
    <t xml:space="preserve">58985C30 </t>
  </si>
  <si>
    <t xml:space="preserve">58984C40 </t>
  </si>
  <si>
    <t xml:space="preserve">58985C40 </t>
  </si>
  <si>
    <t xml:space="preserve">59209C30 </t>
  </si>
  <si>
    <t xml:space="preserve">58230C30 </t>
  </si>
  <si>
    <t xml:space="preserve">58298C30 </t>
  </si>
  <si>
    <t xml:space="preserve">58239C40 </t>
  </si>
  <si>
    <t>58230C40</t>
  </si>
  <si>
    <t xml:space="preserve">58298C40 </t>
  </si>
  <si>
    <t>AA12S03-10Q1QT</t>
  </si>
  <si>
    <t>AA12S03-R5Q1QT</t>
  </si>
  <si>
    <t>AA12S03-15Q1QT</t>
  </si>
  <si>
    <t>AA12S03-1003QT</t>
  </si>
  <si>
    <t>AA12S03-R503QT</t>
  </si>
  <si>
    <t>AA12S03-1503QT</t>
  </si>
  <si>
    <t>AA12S03-0503QT</t>
  </si>
  <si>
    <t>AA12S03-05Q1QT</t>
  </si>
  <si>
    <t>AA12S03-1004QT</t>
  </si>
  <si>
    <t>AA12S03-R504QT</t>
  </si>
  <si>
    <t>AA12S03-1504QT</t>
  </si>
  <si>
    <t>AA12S03-0504QT</t>
  </si>
  <si>
    <t>AA12S03-R546QT</t>
  </si>
  <si>
    <t>AA12S03-0346WT</t>
  </si>
  <si>
    <t>AA12S03-L546WT</t>
  </si>
  <si>
    <t>AA12S05-10Q1QT</t>
  </si>
  <si>
    <t>AA12S05-R5Q1QT</t>
  </si>
  <si>
    <t>AA12S05-15Q1QT</t>
  </si>
  <si>
    <t>AA12S05-25Q1QT</t>
  </si>
  <si>
    <t>AA12S05-05Q1QT</t>
  </si>
  <si>
    <t>AA12S05-1003QT</t>
  </si>
  <si>
    <t>AA12S05-R503QT</t>
  </si>
  <si>
    <t>AA12S05-1503QT</t>
  </si>
  <si>
    <t>AA12S05-2503QT</t>
  </si>
  <si>
    <t>AA12S05-0503QT</t>
  </si>
  <si>
    <t>AA12S05-1004QT</t>
  </si>
  <si>
    <t>AA12S05-R504QT</t>
  </si>
  <si>
    <t>AA12S05-1504QT</t>
  </si>
  <si>
    <t>AA12S05-2504QT</t>
  </si>
  <si>
    <t>AA12S05-0504QT</t>
  </si>
  <si>
    <t>AA12S05-L504QT</t>
  </si>
  <si>
    <t>AA12S05-1046WT</t>
  </si>
  <si>
    <t>AA12S05-R546QT</t>
  </si>
  <si>
    <t>AA12S05-0346WT</t>
  </si>
  <si>
    <t>AA12S05-0546WT</t>
  </si>
  <si>
    <t>AA12S05-L546WT</t>
  </si>
  <si>
    <t>AM12S03-10Q1QT</t>
  </si>
  <si>
    <t>AM12S03-R5Q1QT</t>
  </si>
  <si>
    <t>AM12S03-15Q1QT</t>
  </si>
  <si>
    <t>AM12S03-05Q1QT</t>
  </si>
  <si>
    <t>AM12S03-1003QT</t>
  </si>
  <si>
    <t>AM12S03-0503QT</t>
  </si>
  <si>
    <t>AM12S03-R503QT</t>
  </si>
  <si>
    <t>AM12S03-1503QT</t>
  </si>
  <si>
    <t>AM12S03-0504QT</t>
  </si>
  <si>
    <t>AM12S03-1004QT</t>
  </si>
  <si>
    <t>AM12S03-R504QT</t>
  </si>
  <si>
    <t>AM12S03-1504QT</t>
  </si>
  <si>
    <t>AM12S03-0346WT</t>
  </si>
  <si>
    <t>AM12S03-L546WT</t>
  </si>
  <si>
    <t>AM12S03-R546QT</t>
  </si>
  <si>
    <t>AM12S05-05Q1QT</t>
  </si>
  <si>
    <t>AM12S05-10Q1QT</t>
  </si>
  <si>
    <t>AM12S05-R5Q1QT</t>
  </si>
  <si>
    <t>AM12S05-15Q1QT</t>
  </si>
  <si>
    <t>AM12S05-25Q1QT</t>
  </si>
  <si>
    <t>AM12S05-0503QT</t>
  </si>
  <si>
    <t>AM12S05-1003QT</t>
  </si>
  <si>
    <t>AM12S05-R503QT</t>
  </si>
  <si>
    <t>AM12S05-1503QT</t>
  </si>
  <si>
    <t>AM12S05-2503QT</t>
  </si>
  <si>
    <t>AM12S05-0504QT</t>
  </si>
  <si>
    <t>AM12S05-1004QT</t>
  </si>
  <si>
    <t>AM12S05-R504QT</t>
  </si>
  <si>
    <t>AM12S05-1504QT</t>
  </si>
  <si>
    <t>AM12S05-2504QT</t>
  </si>
  <si>
    <t>AM12S05-0346WT</t>
  </si>
  <si>
    <t>AM12S05-0546WT</t>
  </si>
  <si>
    <t>AM12S05-1046WT</t>
  </si>
  <si>
    <t>AM12S05-R546QT</t>
  </si>
  <si>
    <t>AS12S03-05Q1QT</t>
  </si>
  <si>
    <t>AS12S03-10Q1QT</t>
  </si>
  <si>
    <t>AS12S03-R5Q1QT</t>
  </si>
  <si>
    <t>AS12S03-15Q1QT</t>
  </si>
  <si>
    <t>AS12S03-0503QT</t>
  </si>
  <si>
    <t>AS12S03-L503WT</t>
  </si>
  <si>
    <t>AS12S03-1003QT</t>
  </si>
  <si>
    <t>AS12S03-R503QT</t>
  </si>
  <si>
    <t>AS12S03-1503QT</t>
  </si>
  <si>
    <t>AS12S03-0504QT</t>
  </si>
  <si>
    <t>AS12S03-1004QT</t>
  </si>
  <si>
    <t>AS12S03-R504QT</t>
  </si>
  <si>
    <t>AS12S03-1504QT</t>
  </si>
  <si>
    <t>AS12S03-0346WT</t>
  </si>
  <si>
    <t>AS12S03-L546WT</t>
  </si>
  <si>
    <t>AS12S03-R546QT</t>
  </si>
  <si>
    <t>AS12S05-05Q1QT</t>
  </si>
  <si>
    <t>AS12S05-10Q1QT</t>
  </si>
  <si>
    <t>AS12S05-R5Q1QT</t>
  </si>
  <si>
    <t>AS12S05-15Q1QT</t>
  </si>
  <si>
    <t>AS12S05-25Q1QT</t>
  </si>
  <si>
    <t>AS12S05-0503QT</t>
  </si>
  <si>
    <t>AS12S05-1003QT</t>
  </si>
  <si>
    <t>AS12S05-R503QT</t>
  </si>
  <si>
    <t>AS12S05-1503QT</t>
  </si>
  <si>
    <t>AS12S05-2503QT</t>
  </si>
  <si>
    <t>AS12S05-0504QT</t>
  </si>
  <si>
    <t>AS12S05-1004QT</t>
  </si>
  <si>
    <t>AS12S05-R504QT</t>
  </si>
  <si>
    <t>AS12S05-1504QT</t>
  </si>
  <si>
    <t>AS12S05-2504QT</t>
  </si>
  <si>
    <t>AS12S05-0346WT</t>
  </si>
  <si>
    <t>AS12S05-0546WT</t>
  </si>
  <si>
    <t>AS12S05-L546WT</t>
  </si>
  <si>
    <t>AS12S05-1046WT</t>
  </si>
  <si>
    <t>AS12S05-R546QT</t>
  </si>
  <si>
    <t>5020-01121</t>
  </si>
  <si>
    <t>5020-01125</t>
  </si>
  <si>
    <t>5020-01122</t>
  </si>
  <si>
    <t>5020-01126</t>
  </si>
  <si>
    <t>5020-01123</t>
  </si>
  <si>
    <t>5020-01127</t>
  </si>
  <si>
    <t>5020-04510</t>
  </si>
  <si>
    <t>5020-04512</t>
  </si>
  <si>
    <t>5020-04513</t>
  </si>
  <si>
    <t>5020-04514</t>
  </si>
  <si>
    <t>5020-04515</t>
  </si>
  <si>
    <t>5020-01741</t>
  </si>
  <si>
    <t>5020-01742</t>
  </si>
  <si>
    <t>5020-04520</t>
  </si>
  <si>
    <t>5020-04522</t>
  </si>
  <si>
    <t>5020-04523</t>
  </si>
  <si>
    <t>5020-04524</t>
  </si>
  <si>
    <t>5020-04525</t>
  </si>
  <si>
    <t>5020-01751</t>
  </si>
  <si>
    <t>5020-01752</t>
  </si>
  <si>
    <t>5020-04530</t>
  </si>
  <si>
    <t>5020-04532</t>
  </si>
  <si>
    <t>5020-04533</t>
  </si>
  <si>
    <t>5020-01766</t>
  </si>
  <si>
    <t>5020-01767</t>
  </si>
  <si>
    <t>5020-01761</t>
  </si>
  <si>
    <t>5020-01762</t>
  </si>
  <si>
    <t>5020-04540</t>
  </si>
  <si>
    <t>5020-01763</t>
  </si>
  <si>
    <t>5020-01764</t>
  </si>
  <si>
    <t>5020-01765</t>
  </si>
  <si>
    <t>5020-04410</t>
  </si>
  <si>
    <t>5020-04412</t>
  </si>
  <si>
    <t>5020-04413</t>
  </si>
  <si>
    <t>5020-04414</t>
  </si>
  <si>
    <t>5020-04417</t>
  </si>
  <si>
    <t>5020-04415</t>
  </si>
  <si>
    <t>5020-04420</t>
  </si>
  <si>
    <t>5020-04422</t>
  </si>
  <si>
    <t>5020-04423</t>
  </si>
  <si>
    <t>5020-04424</t>
  </si>
  <si>
    <t>5020-04427</t>
  </si>
  <si>
    <t>5020-04425</t>
  </si>
  <si>
    <t>5020-04430</t>
  </si>
  <si>
    <t>5020-04432</t>
  </si>
  <si>
    <t>5020-04433</t>
  </si>
  <si>
    <t>5020-01790</t>
  </si>
  <si>
    <t>5020-01791</t>
  </si>
  <si>
    <t>5020-04435</t>
  </si>
  <si>
    <t>5020-04440</t>
  </si>
  <si>
    <t>5020-01770</t>
  </si>
  <si>
    <t>5020-01776</t>
  </si>
  <si>
    <t>Nucleodur C18 ec</t>
  </si>
  <si>
    <t>760054.20</t>
  </si>
  <si>
    <t>760051.20</t>
  </si>
  <si>
    <t>760050.30</t>
  </si>
  <si>
    <t>760053.30</t>
  </si>
  <si>
    <t>760050.40</t>
  </si>
  <si>
    <t>760054.40</t>
  </si>
  <si>
    <t>760051.40</t>
  </si>
  <si>
    <t>760053.40</t>
  </si>
  <si>
    <t>760046.46</t>
  </si>
  <si>
    <t>760051.46</t>
  </si>
  <si>
    <t>760004.20</t>
  </si>
  <si>
    <t>760013.20</t>
  </si>
  <si>
    <t>760001.20</t>
  </si>
  <si>
    <t>760008.20</t>
  </si>
  <si>
    <t>760002.20</t>
  </si>
  <si>
    <t>760004.30</t>
  </si>
  <si>
    <t>760001.30</t>
  </si>
  <si>
    <t>760008.30</t>
  </si>
  <si>
    <t>760002.30</t>
  </si>
  <si>
    <t>760004.40</t>
  </si>
  <si>
    <t>760013.40</t>
  </si>
  <si>
    <t>760001.40</t>
  </si>
  <si>
    <t>760008.40</t>
  </si>
  <si>
    <t>760002.40</t>
  </si>
  <si>
    <t>760035.46</t>
  </si>
  <si>
    <t>760013.46</t>
  </si>
  <si>
    <t>760001.46</t>
  </si>
  <si>
    <t>720150.40</t>
  </si>
  <si>
    <t>720150.46</t>
  </si>
  <si>
    <t>720002.20</t>
  </si>
  <si>
    <t>720014.20</t>
  </si>
  <si>
    <t>720002.30</t>
  </si>
  <si>
    <t>720014.30</t>
  </si>
  <si>
    <t>720141.40</t>
  </si>
  <si>
    <t>720002.40</t>
  </si>
  <si>
    <t>720120.40</t>
  </si>
  <si>
    <t>720014.40</t>
  </si>
  <si>
    <t>720141.46</t>
  </si>
  <si>
    <t>720002.46</t>
  </si>
  <si>
    <t>720149.40</t>
  </si>
  <si>
    <t>720040.40</t>
  </si>
  <si>
    <t>720051.40</t>
  </si>
  <si>
    <t>720041.40</t>
  </si>
  <si>
    <t>720051.46</t>
  </si>
  <si>
    <t>569229-U</t>
  </si>
  <si>
    <t>504947-30</t>
  </si>
  <si>
    <t>504971-30</t>
  </si>
  <si>
    <t>504947-40</t>
  </si>
  <si>
    <t>569222-U</t>
  </si>
  <si>
    <t>569232-U</t>
  </si>
  <si>
    <t>972700-902</t>
  </si>
  <si>
    <t>974700-902</t>
  </si>
  <si>
    <t>971700-902</t>
  </si>
  <si>
    <t>966735-902</t>
  </si>
  <si>
    <t>961753-902</t>
  </si>
  <si>
    <t>930990-902</t>
  </si>
  <si>
    <t>966954-302</t>
  </si>
  <si>
    <t>961967-302</t>
  </si>
  <si>
    <t>963954-302</t>
  </si>
  <si>
    <t>932967-902</t>
  </si>
  <si>
    <t>966967-902</t>
  </si>
  <si>
    <t>960967-902</t>
  </si>
  <si>
    <t>993700-902</t>
  </si>
  <si>
    <t>993967-302</t>
  </si>
  <si>
    <t>990967-302</t>
  </si>
  <si>
    <t>946975-902</t>
  </si>
  <si>
    <t>959733-902</t>
  </si>
  <si>
    <t>959743-902</t>
  </si>
  <si>
    <t>959793-902</t>
  </si>
  <si>
    <t>959763-902</t>
  </si>
  <si>
    <t>959943-302</t>
  </si>
  <si>
    <t>959963-302</t>
  </si>
  <si>
    <t>959933-902</t>
  </si>
  <si>
    <t>959746-902</t>
  </si>
  <si>
    <t>959701-902</t>
  </si>
  <si>
    <t>959993-302</t>
  </si>
  <si>
    <t>959946-902</t>
  </si>
  <si>
    <t>959996-902</t>
  </si>
  <si>
    <t>861967-302</t>
  </si>
  <si>
    <t>866967-902</t>
  </si>
  <si>
    <t>883700-902</t>
  </si>
  <si>
    <t>883967-302</t>
  </si>
  <si>
    <t>880967-302</t>
  </si>
  <si>
    <t>872700-902</t>
  </si>
  <si>
    <t>874700-902</t>
  </si>
  <si>
    <t>871700-902</t>
  </si>
  <si>
    <t>866735-902</t>
  </si>
  <si>
    <t>861753-902</t>
  </si>
  <si>
    <t>830990-902</t>
  </si>
  <si>
    <t>866953-302</t>
  </si>
  <si>
    <t>861954-302</t>
  </si>
  <si>
    <t>863954-302</t>
  </si>
  <si>
    <t>832975-902</t>
  </si>
  <si>
    <t>834975-902</t>
  </si>
  <si>
    <t>866953-902</t>
  </si>
  <si>
    <t>860975-902</t>
  </si>
  <si>
    <t>883700-922</t>
  </si>
  <si>
    <t>883975-302</t>
  </si>
  <si>
    <t>880975-302</t>
  </si>
  <si>
    <t>846975-902</t>
  </si>
  <si>
    <t>00A-4251-B0</t>
  </si>
  <si>
    <t>00B-4251-B0</t>
  </si>
  <si>
    <t>00C-4251-B0</t>
  </si>
  <si>
    <t>00D-4251-B0</t>
  </si>
  <si>
    <t>00F-4251-B0</t>
  </si>
  <si>
    <t>00M-4251-B0</t>
  </si>
  <si>
    <t>00A-4251-Y0</t>
  </si>
  <si>
    <t>00B-4251-Y0</t>
  </si>
  <si>
    <t>00C-4251-Y0</t>
  </si>
  <si>
    <t>00D-4251-Y0</t>
  </si>
  <si>
    <t>00F-4251-Y0</t>
  </si>
  <si>
    <t>00M-4251-D0</t>
  </si>
  <si>
    <t>00E-4251-D0</t>
  </si>
  <si>
    <t>00F-4251-D0</t>
  </si>
  <si>
    <t>00A-4251-E0</t>
  </si>
  <si>
    <t>00C-4251-E0</t>
  </si>
  <si>
    <t>00A-4252-B0</t>
  </si>
  <si>
    <t>00B-4252-B0</t>
  </si>
  <si>
    <t>00D-4252-B0</t>
  </si>
  <si>
    <t>00F-4252-B0</t>
  </si>
  <si>
    <t>00G-4252-B0</t>
  </si>
  <si>
    <t>00A-4252-Y0</t>
  </si>
  <si>
    <t>00B-4252-Y0</t>
  </si>
  <si>
    <t>00D-4252-Y0</t>
  </si>
  <si>
    <t>00F-4252-Y0</t>
  </si>
  <si>
    <t>00G-4252-Y0</t>
  </si>
  <si>
    <t>03A-4252-D0</t>
  </si>
  <si>
    <t>00D-4252-D0</t>
  </si>
  <si>
    <t>00E-4252-D0</t>
  </si>
  <si>
    <t>00F-4252-D0</t>
  </si>
  <si>
    <t>00G-4252-D0</t>
  </si>
  <si>
    <t>00A-4252-E0</t>
  </si>
  <si>
    <t>00B-4252-E0</t>
  </si>
  <si>
    <t>00C-4252-E0</t>
  </si>
  <si>
    <t>00D-4252-E0</t>
  </si>
  <si>
    <t>00E-4252-E0</t>
  </si>
  <si>
    <t>00F-3300-B0</t>
  </si>
  <si>
    <t>00G-3300-Y0</t>
  </si>
  <si>
    <t>00A-3300-E0</t>
  </si>
  <si>
    <t>00B-3300-E0</t>
  </si>
  <si>
    <t>00C-3300-E0</t>
  </si>
  <si>
    <t>00D-3300-E0</t>
  </si>
  <si>
    <t>00D-4222-B0</t>
  </si>
  <si>
    <t>00F-4222-B0</t>
  </si>
  <si>
    <t>00D-4222-Y0</t>
  </si>
  <si>
    <t>00F-4222-Y0</t>
  </si>
  <si>
    <t>00D-4222-D0</t>
  </si>
  <si>
    <t>00A-4222-E0</t>
  </si>
  <si>
    <t>00B-4222-E0</t>
  </si>
  <si>
    <t>00B-4097-B0</t>
  </si>
  <si>
    <t>00F-4097-B0</t>
  </si>
  <si>
    <t>00G-4097-B0</t>
  </si>
  <si>
    <t>00F-4097-Y0</t>
  </si>
  <si>
    <t>00G-4097-Y0</t>
  </si>
  <si>
    <t>00A-4097-E0</t>
  </si>
  <si>
    <t>00B-4097-E0</t>
  </si>
  <si>
    <t>00D-4097-E0</t>
  </si>
  <si>
    <t>00E-4097-E0</t>
  </si>
  <si>
    <t>WAT200650</t>
  </si>
  <si>
    <t xml:space="preserve">WAT106005 </t>
  </si>
  <si>
    <t>WAT058965</t>
  </si>
  <si>
    <t>WAT058973</t>
  </si>
  <si>
    <t>WAT066224</t>
  </si>
  <si>
    <t>WAT056975</t>
  </si>
  <si>
    <t>WAT054200</t>
  </si>
  <si>
    <t>WAT046980</t>
  </si>
  <si>
    <t>PSS832122</t>
  </si>
  <si>
    <t>PSS832123</t>
  </si>
  <si>
    <t>PSS838528</t>
  </si>
  <si>
    <t>PSS839844</t>
  </si>
  <si>
    <t>PSS832116</t>
  </si>
  <si>
    <t>PSS831923</t>
  </si>
  <si>
    <t>PSS831925</t>
  </si>
  <si>
    <t>PSS831922</t>
  </si>
  <si>
    <t>PSS845277</t>
  </si>
  <si>
    <t>PSS845543</t>
  </si>
  <si>
    <t>PSS831916</t>
  </si>
  <si>
    <t>PSS831911</t>
  </si>
  <si>
    <t>PSS831914</t>
  </si>
  <si>
    <t>112191-EC18</t>
  </si>
  <si>
    <t>122191-EC18</t>
  </si>
  <si>
    <t>132191-EC18</t>
  </si>
  <si>
    <t>113191-EC18</t>
  </si>
  <si>
    <t>123191-EC18</t>
  </si>
  <si>
    <t>133191-EC18</t>
  </si>
  <si>
    <t>114191-EC18</t>
  </si>
  <si>
    <t>124191-EC18</t>
  </si>
  <si>
    <t>112291-EC18</t>
  </si>
  <si>
    <t>122291-EC18</t>
  </si>
  <si>
    <t>132291-EC18</t>
  </si>
  <si>
    <t>152291-EC18</t>
  </si>
  <si>
    <t>113291-EC18</t>
  </si>
  <si>
    <t>123291-EC18</t>
  </si>
  <si>
    <t>133291-EC18</t>
  </si>
  <si>
    <t>153291-EC18</t>
  </si>
  <si>
    <t>114291-EC18</t>
  </si>
  <si>
    <t>124291-EC18</t>
  </si>
  <si>
    <t>134291-EC18</t>
  </si>
  <si>
    <t>154291-EC18</t>
  </si>
  <si>
    <t>115291-EC18</t>
  </si>
  <si>
    <t>125291-EC18</t>
  </si>
  <si>
    <t>Equivalence</t>
  </si>
  <si>
    <t>Length (mm)</t>
  </si>
  <si>
    <t>I.D. (mm)</t>
  </si>
  <si>
    <t>Supelco</t>
  </si>
  <si>
    <t>ES Industries</t>
  </si>
  <si>
    <t>Phenomenex</t>
  </si>
  <si>
    <t>Waters</t>
  </si>
  <si>
    <t>YMC</t>
  </si>
  <si>
    <t>Agilent</t>
  </si>
  <si>
    <t>Macherey Nagel</t>
  </si>
  <si>
    <t>3µm</t>
  </si>
  <si>
    <t>5µm</t>
  </si>
  <si>
    <t>*Luna C18(2)</t>
  </si>
  <si>
    <t>**Sunfire C18</t>
  </si>
  <si>
    <t>**Symmetry C18</t>
  </si>
  <si>
    <t>*Waters Spherisorb ODS2</t>
  </si>
  <si>
    <t>**Zorbax Eclipse XDB C18</t>
  </si>
  <si>
    <t>**Zorbax Eclipse Plus C18</t>
  </si>
  <si>
    <t>**Zorbax Rx-C18</t>
  </si>
  <si>
    <t>**Zorbax SB-C18</t>
  </si>
  <si>
    <t>* I.D 2.0 not 2.1mm</t>
  </si>
  <si>
    <t>** 3.5µm not 3µm</t>
  </si>
  <si>
    <t>Part No</t>
  </si>
  <si>
    <t>581312-U</t>
  </si>
  <si>
    <t>760053.20</t>
  </si>
  <si>
    <t>760050.20</t>
  </si>
  <si>
    <t>760054.30</t>
  </si>
  <si>
    <t>760051.30</t>
  </si>
  <si>
    <t>134191-EC18</t>
  </si>
  <si>
    <t>720120.20</t>
  </si>
  <si>
    <t>760013.30</t>
  </si>
  <si>
    <t>720120.30</t>
  </si>
  <si>
    <t>PSS831912</t>
  </si>
  <si>
    <t>581368-U</t>
  </si>
  <si>
    <t>581327-U</t>
  </si>
  <si>
    <t>581303-U</t>
  </si>
  <si>
    <t>581326-U</t>
  </si>
  <si>
    <t>581304-U</t>
  </si>
  <si>
    <t>581305-U</t>
  </si>
  <si>
    <t>581369-U</t>
  </si>
  <si>
    <t>581329-U</t>
  </si>
  <si>
    <t>581330-U</t>
  </si>
  <si>
    <t>581323-U</t>
  </si>
  <si>
    <t>581332-U</t>
  </si>
  <si>
    <t>504971</t>
  </si>
  <si>
    <t>504955</t>
  </si>
  <si>
    <t>569223-U</t>
  </si>
  <si>
    <t>504947</t>
  </si>
  <si>
    <t>504971-40</t>
  </si>
  <si>
    <t>504955-40</t>
  </si>
  <si>
    <t>569231-U</t>
  </si>
  <si>
    <t>504955-30</t>
  </si>
  <si>
    <t>569230-U</t>
  </si>
  <si>
    <t>569221-U</t>
  </si>
  <si>
    <t>577510-U</t>
  </si>
  <si>
    <t>577509-U</t>
  </si>
  <si>
    <t>50495521</t>
  </si>
  <si>
    <t>569220-U</t>
  </si>
  <si>
    <t>50494721</t>
  </si>
  <si>
    <t>577508-U</t>
  </si>
  <si>
    <t>577507-U</t>
  </si>
  <si>
    <t>577511-U</t>
  </si>
  <si>
    <t>577512-U</t>
  </si>
  <si>
    <t>*Prodigy ODS-2</t>
  </si>
  <si>
    <t>*Prodigy ODS-3</t>
  </si>
  <si>
    <t>186002532</t>
  </si>
  <si>
    <t>186003254</t>
  </si>
  <si>
    <t>186002550</t>
  </si>
  <si>
    <t>861762-902</t>
  </si>
  <si>
    <t>863967-302</t>
  </si>
  <si>
    <t>934967-902</t>
  </si>
  <si>
    <t>959936-902</t>
  </si>
  <si>
    <t>959961-302</t>
  </si>
  <si>
    <t>581301-U</t>
  </si>
  <si>
    <t>581300-U</t>
  </si>
  <si>
    <t>581302-U</t>
  </si>
  <si>
    <t>581314-U</t>
  </si>
  <si>
    <t>581306-U</t>
  </si>
  <si>
    <t>581307-U</t>
  </si>
  <si>
    <t>581308-U</t>
  </si>
  <si>
    <t>581316-U</t>
  </si>
  <si>
    <t>186000206</t>
  </si>
  <si>
    <t>Type your column part number into the cell below:</t>
  </si>
  <si>
    <t>Type your column dimensions into the cells below:</t>
  </si>
  <si>
    <t>ACE Equivalence</t>
  </si>
  <si>
    <t>ACT Limited</t>
  </si>
  <si>
    <t xml:space="preserve"> Or search by part number:</t>
  </si>
  <si>
    <t xml:space="preserve"> </t>
  </si>
  <si>
    <t>Search for the closest ACE Equivalence C18 column by dimensions:</t>
  </si>
  <si>
    <t>Use this handy tool to find the closest ACE Equivalence C18 column to your existing column. Simply type in either the dimensions of your existing column or the part number of your existing column and this converter will show you the ACE Equivalence C18 column you need!</t>
  </si>
  <si>
    <t>186002535</t>
  </si>
  <si>
    <t>2.0</t>
  </si>
  <si>
    <t>Micron Size (µm)</t>
  </si>
  <si>
    <t>I.D (mm)</t>
  </si>
  <si>
    <t>GL Sciences</t>
  </si>
  <si>
    <t xml:space="preserve">© 2016 ACT Limited. All rights reserved.  ACE products are available world-wide. </t>
  </si>
  <si>
    <t>For more information contact: vwr.technical@hichrom.com or www.ace-hplc.com</t>
  </si>
  <si>
    <t>For further technical support and advice contact us on                  +44 (0)118 930 3660 or vwr.technical@hichrom.com</t>
  </si>
  <si>
    <t>760004.46</t>
  </si>
  <si>
    <t>186002534</t>
  </si>
  <si>
    <t>186002533</t>
  </si>
  <si>
    <t>186002542</t>
  </si>
  <si>
    <t>186002612</t>
  </si>
  <si>
    <t>186002543</t>
  </si>
  <si>
    <t>186000696</t>
  </si>
  <si>
    <t>186002544</t>
  </si>
  <si>
    <t>186000695</t>
  </si>
  <si>
    <t>186000271</t>
  </si>
  <si>
    <t>58973</t>
  </si>
  <si>
    <t>186002551</t>
  </si>
  <si>
    <t>760050.46</t>
  </si>
  <si>
    <t>58984</t>
  </si>
  <si>
    <t>186002552</t>
  </si>
  <si>
    <t>186002553</t>
  </si>
  <si>
    <t>760054.46</t>
  </si>
  <si>
    <t>720149.46</t>
  </si>
  <si>
    <t>720841.46</t>
  </si>
  <si>
    <t>720040.46</t>
  </si>
  <si>
    <t>720949.46</t>
  </si>
  <si>
    <t>720740.46</t>
  </si>
  <si>
    <t>760053.46</t>
  </si>
  <si>
    <t>186002554</t>
  </si>
  <si>
    <t>58985</t>
  </si>
  <si>
    <t>186002538</t>
  </si>
  <si>
    <t>186002539</t>
  </si>
  <si>
    <t>186002540</t>
  </si>
  <si>
    <t>186002608</t>
  </si>
  <si>
    <t>186002541</t>
  </si>
  <si>
    <t>57934</t>
  </si>
  <si>
    <t>57935</t>
  </si>
  <si>
    <t>186002545</t>
  </si>
  <si>
    <t>186002546</t>
  </si>
  <si>
    <t>186002547</t>
  </si>
  <si>
    <t>186002548</t>
  </si>
  <si>
    <t>186000690</t>
  </si>
  <si>
    <t>186002556</t>
  </si>
  <si>
    <t>186002557</t>
  </si>
  <si>
    <t>58239</t>
  </si>
  <si>
    <t>186000207</t>
  </si>
  <si>
    <t>186002558</t>
  </si>
  <si>
    <t>59209</t>
  </si>
  <si>
    <t>186002616</t>
  </si>
  <si>
    <t>720120.46</t>
  </si>
  <si>
    <t>720730.46</t>
  </si>
  <si>
    <t>760008.46</t>
  </si>
  <si>
    <t>186002559</t>
  </si>
  <si>
    <t>720014.46</t>
  </si>
  <si>
    <t>720041.46</t>
  </si>
  <si>
    <t>760002.46</t>
  </si>
  <si>
    <t>186002560</t>
  </si>
  <si>
    <t>58298</t>
  </si>
  <si>
    <t>WAT106005</t>
  </si>
  <si>
    <t>AscentisC18</t>
  </si>
  <si>
    <t>DiscoveryC18</t>
  </si>
  <si>
    <t>EpicC18</t>
  </si>
  <si>
    <t>InertsilODS-2</t>
  </si>
  <si>
    <t>InertsilODS-3</t>
  </si>
  <si>
    <t>*LunaC18(2)</t>
  </si>
  <si>
    <t>Nucleosil100C18</t>
  </si>
  <si>
    <t>Nucleosil120C18</t>
  </si>
  <si>
    <t>NucleodurC18ec</t>
  </si>
  <si>
    <t>ProdigyODS-2</t>
  </si>
  <si>
    <t>ProdigyODS-3</t>
  </si>
  <si>
    <t>**SunfireC18</t>
  </si>
  <si>
    <t>SupelcosilLC-18</t>
  </si>
  <si>
    <t>58973C30</t>
  </si>
  <si>
    <t>58985C30</t>
  </si>
  <si>
    <t>58984C40</t>
  </si>
  <si>
    <t>58985C40</t>
  </si>
  <si>
    <t>59209C30</t>
  </si>
  <si>
    <t>58230C30</t>
  </si>
  <si>
    <t>58298C30</t>
  </si>
  <si>
    <t>58239C40</t>
  </si>
  <si>
    <t>58298C40</t>
  </si>
  <si>
    <t>**SymmetryC18</t>
  </si>
  <si>
    <t>*WatersSpherisorbODS2</t>
  </si>
  <si>
    <t>YMCODS-A</t>
  </si>
  <si>
    <t>YMCODS-AM</t>
  </si>
  <si>
    <t>YMCProC18</t>
  </si>
  <si>
    <t>**ZorbaxEclipseXDBC18</t>
  </si>
  <si>
    <t>**ZorbaxEclipsePlusC18</t>
  </si>
  <si>
    <t>**ZorbaxRx-C18</t>
  </si>
  <si>
    <t>**ZorbaxSB-C18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</si>
</sst>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quot;$&quot;* #,##0.00_);_(&quot;$&quot;* \(#,##0.00\);_(&quot;$&quot;* &quot;-&quot;??_);_(@_)"/>
  </numFmts>
  <fonts count="25">
    <font>
      <sz val="11"/>
      <color theme="1"/>
      <name val="Calibri"/>
      <family val="2"/>
      <scheme val="minor"/>
    </font>
    <font>
      <sz val="11"/>
      <color theme="1"/>
      <name val="Calibri"/>
      <family val="2"/>
      <scheme val="minor"/>
    </font>
    <font>
      <sz val="10"/>
      <color indexed="8"/>
      <name val="Arial"/>
      <family val="2"/>
    </font>
    <font>
      <sz val="9"/>
      <color theme="1"/>
      <name val="Calibri"/>
      <family val="2"/>
      <scheme val="minor"/>
    </font>
    <font>
      <sz val="9"/>
      <color indexed="8"/>
      <name val="Calibri"/>
      <family val="2"/>
    </font>
    <font>
      <b/>
      <sz val="16"/>
      <color theme="1"/>
      <name val="Calibri"/>
      <family val="2"/>
      <scheme val="minor"/>
    </font>
    <font>
      <sz val="10"/>
      <color theme="1"/>
      <name val="Segoe UI"/>
      <family val="2"/>
    </font>
    <font>
      <sz val="11"/>
      <name val="ＭＳ Ｐゴシック"/>
      <family val="3"/>
      <charset val="128"/>
    </font>
    <font>
      <sz val="10"/>
      <name val="Arial"/>
      <family val="2"/>
    </font>
    <font>
      <sz val="10"/>
      <name val="Arial"/>
      <family val="2"/>
    </font>
    <font>
      <sz val="10"/>
      <name val="MS Sans Serif"/>
      <family val="2"/>
    </font>
    <font>
      <b/>
      <sz val="11"/>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2"/>
      <color indexed="8"/>
      <name val="Calibri"/>
      <family val="2"/>
    </font>
    <font>
      <b/>
      <sz val="14"/>
      <color theme="1"/>
      <name val="Calibri"/>
      <family val="2"/>
      <scheme val="minor"/>
    </font>
    <font>
      <sz val="8"/>
      <color theme="1"/>
      <name val="Calibri"/>
      <family val="2"/>
      <scheme val="minor"/>
    </font>
    <font>
      <b/>
      <sz val="8"/>
      <color theme="1"/>
      <name val="Calibri"/>
      <family val="2"/>
      <scheme val="minor"/>
    </font>
    <font>
      <sz val="8"/>
      <color indexed="8"/>
      <name val="Calibri"/>
      <family val="2"/>
    </font>
    <font>
      <sz val="9"/>
      <color indexed="81"/>
      <name val="Tahoma"/>
      <family val="2"/>
    </font>
    <font>
      <b/>
      <sz val="9"/>
      <color indexed="81"/>
      <name val="Tahoma"/>
      <family val="2"/>
    </font>
    <font>
      <b/>
      <sz val="14"/>
      <color theme="0" tint="-0.499984740745262"/>
      <name val="Calibri"/>
      <family val="2"/>
      <scheme val="minor"/>
    </font>
    <font>
      <b/>
      <sz val="13"/>
      <color theme="1"/>
      <name val="Calibri"/>
      <family val="2"/>
      <scheme val="minor"/>
    </font>
    <font>
      <b/>
      <sz val="12"/>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2" fillId="0" borderId="0"/>
    <xf numFmtId="0" fontId="1" fillId="0" borderId="0"/>
    <xf numFmtId="0" fontId="6" fillId="0" borderId="0"/>
    <xf numFmtId="0" fontId="7" fillId="0" borderId="0">
      <alignment vertical="center"/>
    </xf>
    <xf numFmtId="0" fontId="8" fillId="0" borderId="0"/>
    <xf numFmtId="0" fontId="9" fillId="0" borderId="0"/>
    <xf numFmtId="9" fontId="9" fillId="0" borderId="0" applyFont="0" applyFill="0" applyBorder="0" applyAlignment="0" applyProtection="0"/>
    <xf numFmtId="9" fontId="9" fillId="0" borderId="0" applyNumberFormat="0" applyFill="0" applyBorder="0" applyAlignment="0" applyProtection="0"/>
    <xf numFmtId="0" fontId="10" fillId="0" borderId="0"/>
    <xf numFmtId="0" fontId="9" fillId="0" borderId="0"/>
    <xf numFmtId="165" fontId="9" fillId="0" borderId="0" applyFont="0" applyFill="0" applyBorder="0" applyAlignment="0" applyProtection="0"/>
    <xf numFmtId="9" fontId="9" fillId="0" borderId="0" applyFont="0" applyFill="0" applyBorder="0" applyAlignment="0" applyProtection="0"/>
  </cellStyleXfs>
  <cellXfs count="164">
    <xf numFmtId="0" fontId="0" fillId="0" borderId="0" xfId="0"/>
    <xf numFmtId="0" fontId="3" fillId="2" borderId="1" xfId="0" applyFont="1" applyFill="1" applyBorder="1" applyAlignment="1">
      <alignment horizontal="center"/>
    </xf>
    <xf numFmtId="0" fontId="3" fillId="8" borderId="1" xfId="0" applyFont="1" applyFill="1" applyBorder="1" applyAlignment="1">
      <alignment horizontal="center"/>
    </xf>
    <xf numFmtId="0" fontId="3" fillId="9" borderId="1" xfId="0" applyFont="1" applyFill="1" applyBorder="1" applyAlignment="1">
      <alignment horizontal="center"/>
    </xf>
    <xf numFmtId="0" fontId="3" fillId="4" borderId="1" xfId="0" applyFont="1" applyFill="1" applyBorder="1" applyAlignment="1">
      <alignment horizontal="center"/>
    </xf>
    <xf numFmtId="0" fontId="4" fillId="2" borderId="1" xfId="1" applyFont="1" applyFill="1" applyBorder="1" applyAlignment="1">
      <alignment horizontal="center"/>
    </xf>
    <xf numFmtId="0" fontId="4" fillId="8" borderId="1" xfId="1" applyFont="1" applyFill="1" applyBorder="1" applyAlignment="1">
      <alignment horizontal="center"/>
    </xf>
    <xf numFmtId="0" fontId="4" fillId="9" borderId="1" xfId="1" applyFont="1" applyFill="1" applyBorder="1" applyAlignment="1">
      <alignment horizontal="center"/>
    </xf>
    <xf numFmtId="0" fontId="4" fillId="4" borderId="1" xfId="1" applyFont="1" applyFill="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0" fillId="0" borderId="0" xfId="0"/>
    <xf numFmtId="0" fontId="3" fillId="0" borderId="0" xfId="0" applyFont="1" applyFill="1" applyBorder="1" applyAlignment="1">
      <alignment horizontal="center"/>
    </xf>
    <xf numFmtId="0" fontId="4" fillId="0" borderId="0" xfId="1" applyFont="1" applyFill="1" applyBorder="1" applyAlignment="1">
      <alignment horizontal="center"/>
    </xf>
    <xf numFmtId="11"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0" fontId="12" fillId="0" borderId="1" xfId="0" applyFont="1" applyBorder="1" applyAlignment="1">
      <alignment horizontal="center"/>
    </xf>
    <xf numFmtId="164" fontId="3" fillId="0" borderId="0" xfId="0" applyNumberFormat="1" applyFont="1" applyFill="1" applyBorder="1" applyAlignment="1"/>
    <xf numFmtId="0" fontId="11" fillId="2" borderId="1" xfId="0" applyFont="1" applyFill="1" applyBorder="1" applyAlignment="1">
      <alignment horizontal="center"/>
    </xf>
    <xf numFmtId="0" fontId="0" fillId="0" borderId="1" xfId="0" applyFont="1" applyBorder="1"/>
    <xf numFmtId="0" fontId="11" fillId="0" borderId="1" xfId="0" applyFont="1" applyBorder="1"/>
    <xf numFmtId="0" fontId="0" fillId="0" borderId="1" xfId="0" applyFont="1" applyFill="1" applyBorder="1"/>
    <xf numFmtId="0" fontId="0" fillId="0" borderId="0" xfId="0" applyFont="1" applyBorder="1"/>
    <xf numFmtId="0" fontId="12" fillId="0" borderId="0" xfId="0" applyFont="1" applyFill="1" applyBorder="1" applyAlignment="1">
      <alignment horizontal="center"/>
    </xf>
    <xf numFmtId="0" fontId="12" fillId="0" borderId="0" xfId="0" applyFont="1" applyAlignment="1">
      <alignment horizontal="center"/>
    </xf>
    <xf numFmtId="0" fontId="13" fillId="0" borderId="1" xfId="0" applyFont="1" applyBorder="1" applyAlignment="1">
      <alignment horizontal="center"/>
    </xf>
    <xf numFmtId="0" fontId="3" fillId="0" borderId="0" xfId="0" applyFont="1" applyFill="1" applyBorder="1" applyAlignment="1">
      <alignment horizontal="left"/>
    </xf>
    <xf numFmtId="0" fontId="3" fillId="0" borderId="5" xfId="0" applyFont="1" applyFill="1" applyBorder="1" applyAlignment="1">
      <alignment horizontal="center"/>
    </xf>
    <xf numFmtId="0" fontId="3" fillId="0" borderId="0" xfId="0" applyFont="1" applyBorder="1" applyAlignment="1">
      <alignment horizontal="center"/>
    </xf>
    <xf numFmtId="164" fontId="3" fillId="0" borderId="6" xfId="0" applyNumberFormat="1" applyFont="1" applyFill="1" applyBorder="1" applyAlignment="1"/>
    <xf numFmtId="0" fontId="13" fillId="0" borderId="5" xfId="0" applyFont="1" applyFill="1" applyBorder="1" applyAlignment="1">
      <alignment horizontal="center"/>
    </xf>
    <xf numFmtId="0" fontId="13" fillId="0" borderId="7" xfId="0" applyFont="1" applyFill="1" applyBorder="1" applyAlignment="1">
      <alignment horizont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0" borderId="10" xfId="0" applyFont="1" applyBorder="1" applyAlignment="1">
      <alignment horizontal="center"/>
    </xf>
    <xf numFmtId="164" fontId="3" fillId="0" borderId="5" xfId="0" applyNumberFormat="1" applyFont="1" applyFill="1" applyBorder="1" applyAlignment="1"/>
    <xf numFmtId="0" fontId="3" fillId="0" borderId="6" xfId="0" applyFont="1" applyFill="1" applyBorder="1" applyAlignment="1">
      <alignment horizontal="center"/>
    </xf>
    <xf numFmtId="0" fontId="16" fillId="0" borderId="0" xfId="0" applyFont="1" applyFill="1" applyBorder="1" applyAlignment="1">
      <alignment horizontal="center"/>
    </xf>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18" fillId="0" borderId="1" xfId="0" applyFont="1" applyBorder="1" applyAlignment="1">
      <alignment horizontal="center"/>
    </xf>
    <xf numFmtId="164" fontId="17" fillId="3" borderId="2" xfId="0" applyNumberFormat="1" applyFont="1" applyFill="1" applyBorder="1" applyAlignment="1"/>
    <xf numFmtId="164" fontId="17" fillId="3" borderId="2" xfId="0" applyNumberFormat="1" applyFont="1" applyFill="1" applyBorder="1" applyAlignment="1">
      <alignment horizontal="center"/>
    </xf>
    <xf numFmtId="164" fontId="17" fillId="5" borderId="2" xfId="0" applyNumberFormat="1" applyFont="1" applyFill="1" applyBorder="1" applyAlignment="1"/>
    <xf numFmtId="164" fontId="17" fillId="6" borderId="2" xfId="0" applyNumberFormat="1" applyFont="1" applyFill="1" applyBorder="1" applyAlignment="1"/>
    <xf numFmtId="164" fontId="17" fillId="7" borderId="2" xfId="0" applyNumberFormat="1" applyFont="1" applyFill="1" applyBorder="1" applyAlignment="1"/>
    <xf numFmtId="0" fontId="17" fillId="2" borderId="1" xfId="0" applyFont="1" applyFill="1" applyBorder="1" applyAlignment="1">
      <alignment horizontal="center"/>
    </xf>
    <xf numFmtId="0" fontId="17" fillId="8" borderId="1" xfId="0" applyFont="1" applyFill="1" applyBorder="1" applyAlignment="1">
      <alignment horizontal="center"/>
    </xf>
    <xf numFmtId="0" fontId="17" fillId="9" borderId="1" xfId="0" applyFont="1" applyFill="1" applyBorder="1" applyAlignment="1">
      <alignment horizontal="center"/>
    </xf>
    <xf numFmtId="0" fontId="17" fillId="4" borderId="1" xfId="0" applyFont="1" applyFill="1" applyBorder="1" applyAlignment="1">
      <alignment horizontal="center"/>
    </xf>
    <xf numFmtId="0" fontId="19" fillId="2" borderId="1" xfId="1" applyFont="1" applyFill="1" applyBorder="1" applyAlignment="1">
      <alignment horizontal="center"/>
    </xf>
    <xf numFmtId="0" fontId="19" fillId="8" borderId="1" xfId="1" applyFont="1" applyFill="1" applyBorder="1" applyAlignment="1">
      <alignment horizontal="center"/>
    </xf>
    <xf numFmtId="0" fontId="19" fillId="9" borderId="1" xfId="1" applyFont="1" applyFill="1" applyBorder="1" applyAlignment="1">
      <alignment horizontal="center"/>
    </xf>
    <xf numFmtId="0" fontId="19" fillId="4" borderId="1" xfId="1" applyFont="1" applyFill="1" applyBorder="1" applyAlignment="1">
      <alignment horizontal="center"/>
    </xf>
    <xf numFmtId="0" fontId="17" fillId="0" borderId="1" xfId="0" applyFont="1" applyBorder="1" applyAlignment="1">
      <alignment horizontal="center"/>
    </xf>
    <xf numFmtId="49" fontId="3" fillId="2" borderId="1" xfId="0" applyNumberFormat="1" applyFont="1" applyFill="1" applyBorder="1" applyAlignment="1">
      <alignment horizontal="center"/>
    </xf>
    <xf numFmtId="49" fontId="3" fillId="8" borderId="1" xfId="0" applyNumberFormat="1" applyFont="1" applyFill="1" applyBorder="1" applyAlignment="1">
      <alignment horizontal="center"/>
    </xf>
    <xf numFmtId="49" fontId="3" fillId="9" borderId="1" xfId="0" applyNumberFormat="1" applyFont="1" applyFill="1" applyBorder="1" applyAlignment="1">
      <alignment horizontal="center"/>
    </xf>
    <xf numFmtId="49" fontId="3" fillId="4" borderId="1" xfId="0" applyNumberFormat="1" applyFont="1" applyFill="1" applyBorder="1" applyAlignment="1">
      <alignment horizontal="center"/>
    </xf>
    <xf numFmtId="49" fontId="3" fillId="2" borderId="1" xfId="0" applyNumberFormat="1" applyFont="1" applyFill="1" applyBorder="1" applyAlignment="1">
      <alignment horizontal="center" wrapText="1"/>
    </xf>
    <xf numFmtId="0" fontId="14" fillId="10" borderId="7" xfId="0" applyFont="1" applyFill="1" applyBorder="1" applyAlignment="1">
      <alignment horizontal="center"/>
    </xf>
    <xf numFmtId="0" fontId="14" fillId="10" borderId="1" xfId="0" applyFont="1" applyFill="1" applyBorder="1" applyAlignment="1">
      <alignment horizontal="center" wrapText="1"/>
    </xf>
    <xf numFmtId="0" fontId="14" fillId="10" borderId="8" xfId="0" applyFont="1" applyFill="1" applyBorder="1" applyAlignment="1">
      <alignment horizontal="center" wrapText="1"/>
    </xf>
    <xf numFmtId="0" fontId="13" fillId="0" borderId="6" xfId="0" applyFont="1" applyFill="1" applyBorder="1" applyAlignment="1">
      <alignment horizontal="center"/>
    </xf>
    <xf numFmtId="0" fontId="14" fillId="0" borderId="7"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8" fillId="0" borderId="0" xfId="0" applyFont="1" applyBorder="1" applyAlignment="1">
      <alignment horizontal="center" vertical="center"/>
    </xf>
    <xf numFmtId="0" fontId="18" fillId="0" borderId="2" xfId="0" applyFont="1" applyBorder="1" applyAlignment="1">
      <alignment horizontal="center"/>
    </xf>
    <xf numFmtId="0" fontId="3" fillId="0" borderId="0" xfId="0" applyFont="1" applyAlignment="1">
      <alignment horizontal="left"/>
    </xf>
    <xf numFmtId="0" fontId="16" fillId="0" borderId="0" xfId="0" applyFont="1" applyFill="1" applyBorder="1" applyAlignment="1">
      <alignment horizontal="left"/>
    </xf>
    <xf numFmtId="164" fontId="3" fillId="0" borderId="0" xfId="0" applyNumberFormat="1" applyFont="1" applyFill="1" applyBorder="1" applyAlignment="1">
      <alignment horizontal="left"/>
    </xf>
    <xf numFmtId="0" fontId="4" fillId="0" borderId="0" xfId="1" applyFont="1" applyFill="1" applyBorder="1" applyAlignment="1">
      <alignment horizontal="left"/>
    </xf>
    <xf numFmtId="0" fontId="12" fillId="0" borderId="0" xfId="0" applyFont="1" applyFill="1" applyBorder="1" applyAlignment="1">
      <alignment horizontal="left"/>
    </xf>
    <xf numFmtId="0" fontId="3" fillId="0" borderId="0" xfId="0" applyFont="1" applyFill="1" applyBorder="1" applyAlignment="1">
      <alignment horizontal="left" wrapText="1"/>
    </xf>
    <xf numFmtId="49" fontId="18" fillId="0" borderId="0" xfId="0" applyNumberFormat="1" applyFont="1" applyBorder="1" applyAlignment="1">
      <alignment horizontal="center" vertical="center"/>
    </xf>
    <xf numFmtId="49" fontId="18" fillId="0" borderId="2" xfId="0" applyNumberFormat="1" applyFont="1" applyBorder="1" applyAlignment="1">
      <alignment horizontal="center"/>
    </xf>
    <xf numFmtId="49" fontId="18" fillId="0" borderId="1" xfId="0" applyNumberFormat="1" applyFont="1" applyBorder="1" applyAlignment="1">
      <alignment horizontal="center"/>
    </xf>
    <xf numFmtId="49" fontId="17" fillId="0" borderId="0" xfId="0" applyNumberFormat="1" applyFont="1" applyAlignment="1">
      <alignment horizontal="center"/>
    </xf>
    <xf numFmtId="49" fontId="17" fillId="0" borderId="1" xfId="0" applyNumberFormat="1" applyFont="1" applyBorder="1" applyAlignment="1">
      <alignment horizontal="center"/>
    </xf>
    <xf numFmtId="49" fontId="17" fillId="0" borderId="0" xfId="0" applyNumberFormat="1" applyFont="1"/>
    <xf numFmtId="0" fontId="14" fillId="0" borderId="19" xfId="0" applyFont="1" applyBorder="1" applyAlignment="1">
      <alignment horizontal="center"/>
    </xf>
    <xf numFmtId="0" fontId="13" fillId="0" borderId="20" xfId="0" applyFont="1" applyBorder="1" applyAlignment="1">
      <alignment horizontal="center"/>
    </xf>
    <xf numFmtId="0" fontId="14" fillId="0" borderId="21" xfId="0" applyFont="1" applyBorder="1" applyAlignment="1">
      <alignment horizontal="center"/>
    </xf>
    <xf numFmtId="0" fontId="13" fillId="0" borderId="22" xfId="0" applyFont="1" applyBorder="1" applyAlignment="1">
      <alignment horizontal="center"/>
    </xf>
    <xf numFmtId="0" fontId="14" fillId="10" borderId="21" xfId="0" applyFont="1" applyFill="1" applyBorder="1" applyAlignment="1">
      <alignment horizontal="center"/>
    </xf>
    <xf numFmtId="0" fontId="14" fillId="10" borderId="22" xfId="0" applyFont="1" applyFill="1" applyBorder="1" applyAlignment="1">
      <alignment horizontal="center"/>
    </xf>
    <xf numFmtId="0" fontId="14" fillId="11" borderId="24" xfId="0" applyFont="1" applyFill="1" applyBorder="1" applyAlignment="1">
      <alignment horizontal="center"/>
    </xf>
    <xf numFmtId="0" fontId="14" fillId="0" borderId="21" xfId="0" applyFont="1" applyFill="1" applyBorder="1" applyAlignment="1">
      <alignment horizontal="center"/>
    </xf>
    <xf numFmtId="0" fontId="14" fillId="0" borderId="26" xfId="0" applyFont="1" applyBorder="1" applyAlignment="1">
      <alignment horizontal="center" wrapText="1"/>
    </xf>
    <xf numFmtId="0" fontId="14" fillId="0" borderId="22" xfId="0" applyFont="1" applyFill="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4" fillId="12" borderId="33" xfId="0" applyFont="1" applyFill="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13" borderId="34" xfId="0" applyFont="1" applyFill="1" applyBorder="1" applyAlignment="1">
      <alignment horizontal="center"/>
    </xf>
    <xf numFmtId="0" fontId="23" fillId="13" borderId="36" xfId="0" applyFont="1" applyFill="1" applyBorder="1" applyAlignment="1">
      <alignment vertical="center" wrapText="1"/>
    </xf>
    <xf numFmtId="0" fontId="23" fillId="13" borderId="38" xfId="0" applyFont="1" applyFill="1" applyBorder="1" applyAlignment="1">
      <alignment vertical="center" wrapText="1"/>
    </xf>
    <xf numFmtId="0" fontId="0" fillId="0" borderId="1" xfId="0" applyBorder="1"/>
    <xf numFmtId="164" fontId="14" fillId="12" borderId="30" xfId="0" applyNumberFormat="1" applyFont="1" applyFill="1" applyBorder="1" applyAlignment="1">
      <alignment horizontal="center" wrapText="1"/>
    </xf>
    <xf numFmtId="164" fontId="15" fillId="12" borderId="31" xfId="1" applyNumberFormat="1" applyFont="1" applyFill="1" applyBorder="1" applyAlignment="1">
      <alignment horizontal="center" wrapText="1"/>
    </xf>
    <xf numFmtId="0" fontId="13" fillId="0" borderId="40" xfId="0" applyFont="1" applyFill="1" applyBorder="1" applyAlignment="1">
      <alignment horizontal="center"/>
    </xf>
    <xf numFmtId="49" fontId="13" fillId="12" borderId="25" xfId="0" applyNumberFormat="1" applyFont="1" applyFill="1" applyBorder="1" applyAlignment="1">
      <alignment horizontal="center"/>
    </xf>
    <xf numFmtId="49" fontId="17" fillId="2" borderId="1" xfId="0" applyNumberFormat="1" applyFont="1" applyFill="1" applyBorder="1" applyAlignment="1">
      <alignment horizontal="center"/>
    </xf>
    <xf numFmtId="49" fontId="17" fillId="8" borderId="1" xfId="0" applyNumberFormat="1" applyFont="1" applyFill="1" applyBorder="1" applyAlignment="1">
      <alignment horizontal="center"/>
    </xf>
    <xf numFmtId="49" fontId="17" fillId="9" borderId="1" xfId="0" applyNumberFormat="1" applyFont="1" applyFill="1" applyBorder="1" applyAlignment="1">
      <alignment horizontal="center"/>
    </xf>
    <xf numFmtId="49" fontId="17" fillId="4" borderId="1" xfId="0" applyNumberFormat="1" applyFont="1" applyFill="1" applyBorder="1" applyAlignment="1">
      <alignment horizontal="center"/>
    </xf>
    <xf numFmtId="49" fontId="17" fillId="2" borderId="1" xfId="0" applyNumberFormat="1" applyFont="1" applyFill="1" applyBorder="1" applyAlignment="1">
      <alignment horizontal="center" wrapText="1"/>
    </xf>
    <xf numFmtId="0" fontId="23" fillId="13" borderId="35" xfId="0" applyFont="1" applyFill="1" applyBorder="1" applyAlignment="1">
      <alignment horizontal="center" vertical="center" wrapText="1"/>
    </xf>
    <xf numFmtId="0" fontId="23" fillId="13" borderId="37" xfId="0" applyFont="1" applyFill="1" applyBorder="1" applyAlignment="1">
      <alignment horizontal="center" vertical="center" wrapText="1"/>
    </xf>
    <xf numFmtId="0" fontId="23" fillId="13" borderId="39" xfId="0" applyFont="1" applyFill="1" applyBorder="1" applyAlignment="1">
      <alignment horizontal="center" vertical="center" wrapText="1"/>
    </xf>
    <xf numFmtId="164" fontId="3" fillId="0" borderId="0" xfId="0" applyNumberFormat="1" applyFont="1" applyFill="1" applyBorder="1" applyAlignment="1">
      <alignment horizontal="center"/>
    </xf>
    <xf numFmtId="0" fontId="14" fillId="3" borderId="23" xfId="0" applyFont="1" applyFill="1" applyBorder="1" applyAlignment="1">
      <alignment horizontal="center" wrapText="1"/>
    </xf>
    <xf numFmtId="0" fontId="13" fillId="0" borderId="18" xfId="0" applyFont="1" applyBorder="1" applyAlignment="1">
      <alignment horizontal="center" wrapText="1"/>
    </xf>
    <xf numFmtId="0" fontId="14" fillId="11" borderId="24" xfId="0" applyFont="1" applyFill="1" applyBorder="1" applyAlignment="1">
      <alignment horizontal="center" wrapText="1"/>
    </xf>
    <xf numFmtId="0" fontId="13" fillId="0" borderId="32" xfId="0" applyFont="1" applyBorder="1" applyAlignment="1">
      <alignment horizont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24" fillId="0" borderId="17"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12"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6" fillId="0" borderId="13" xfId="0" applyFont="1" applyFill="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4" fillId="11" borderId="23" xfId="0" applyFont="1" applyFill="1" applyBorder="1" applyAlignment="1">
      <alignment horizontal="center" wrapText="1"/>
    </xf>
    <xf numFmtId="0" fontId="13" fillId="0" borderId="29" xfId="0" applyFont="1" applyBorder="1" applyAlignment="1">
      <alignment horizontal="center"/>
    </xf>
    <xf numFmtId="0" fontId="14" fillId="11" borderId="16" xfId="0" applyFont="1" applyFill="1" applyBorder="1" applyAlignment="1">
      <alignment horizontal="center" wrapText="1"/>
    </xf>
    <xf numFmtId="0" fontId="13" fillId="0" borderId="3" xfId="0" applyFont="1" applyBorder="1" applyAlignment="1">
      <alignment horizontal="center"/>
    </xf>
    <xf numFmtId="0" fontId="14" fillId="3" borderId="13" xfId="0" applyFont="1" applyFill="1" applyBorder="1" applyAlignment="1">
      <alignment horizontal="center" wrapText="1"/>
    </xf>
    <xf numFmtId="0" fontId="14" fillId="3" borderId="14" xfId="0" applyFont="1" applyFill="1" applyBorder="1" applyAlignment="1">
      <alignment horizontal="center" wrapText="1"/>
    </xf>
    <xf numFmtId="0" fontId="13" fillId="0" borderId="15" xfId="0" applyFont="1" applyBorder="1" applyAlignment="1">
      <alignment horizontal="center"/>
    </xf>
    <xf numFmtId="0" fontId="5" fillId="0" borderId="1" xfId="0" applyFont="1" applyBorder="1" applyAlignment="1">
      <alignment horizontal="center" vertical="center"/>
    </xf>
    <xf numFmtId="164" fontId="3" fillId="3" borderId="1" xfId="0" applyNumberFormat="1" applyFont="1" applyFill="1" applyBorder="1" applyAlignment="1">
      <alignment horizontal="center"/>
    </xf>
    <xf numFmtId="164" fontId="3" fillId="5" borderId="1" xfId="0" applyNumberFormat="1" applyFont="1" applyFill="1" applyBorder="1" applyAlignment="1">
      <alignment horizontal="center"/>
    </xf>
    <xf numFmtId="164" fontId="3" fillId="6" borderId="1" xfId="0" applyNumberFormat="1" applyFont="1" applyFill="1" applyBorder="1" applyAlignment="1">
      <alignment horizontal="center"/>
    </xf>
    <xf numFmtId="164" fontId="3" fillId="7" borderId="1" xfId="0" applyNumberFormat="1" applyFont="1" applyFill="1" applyBorder="1" applyAlignment="1">
      <alignment horizontal="center"/>
    </xf>
    <xf numFmtId="164" fontId="3" fillId="3" borderId="2" xfId="0" applyNumberFormat="1" applyFont="1" applyFill="1" applyBorder="1" applyAlignment="1">
      <alignment horizontal="center"/>
    </xf>
    <xf numFmtId="164" fontId="3" fillId="3" borderId="3" xfId="0" applyNumberFormat="1" applyFont="1" applyFill="1" applyBorder="1" applyAlignment="1">
      <alignment horizontal="center"/>
    </xf>
    <xf numFmtId="164" fontId="3" fillId="3" borderId="4"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3" fillId="5" borderId="4" xfId="0" applyNumberFormat="1" applyFont="1" applyFill="1" applyBorder="1" applyAlignment="1">
      <alignment horizontal="center"/>
    </xf>
    <xf numFmtId="164" fontId="3" fillId="6" borderId="2" xfId="0" applyNumberFormat="1" applyFont="1" applyFill="1" applyBorder="1" applyAlignment="1">
      <alignment horizontal="center"/>
    </xf>
    <xf numFmtId="164" fontId="3" fillId="6" borderId="3" xfId="0" applyNumberFormat="1" applyFont="1" applyFill="1" applyBorder="1" applyAlignment="1">
      <alignment horizontal="center"/>
    </xf>
    <xf numFmtId="164" fontId="3" fillId="6" borderId="4" xfId="0" applyNumberFormat="1" applyFont="1" applyFill="1" applyBorder="1" applyAlignment="1">
      <alignment horizontal="center"/>
    </xf>
    <xf numFmtId="164" fontId="3" fillId="7" borderId="2" xfId="0" applyNumberFormat="1" applyFont="1" applyFill="1" applyBorder="1" applyAlignment="1">
      <alignment horizontal="center"/>
    </xf>
    <xf numFmtId="164" fontId="3" fillId="7" borderId="3" xfId="0" applyNumberFormat="1" applyFont="1" applyFill="1" applyBorder="1" applyAlignment="1">
      <alignment horizontal="center"/>
    </xf>
    <xf numFmtId="164" fontId="3" fillId="7" borderId="4" xfId="0" applyNumberFormat="1" applyFont="1" applyFill="1" applyBorder="1" applyAlignment="1">
      <alignment horizontal="center"/>
    </xf>
    <xf numFmtId="0" fontId="18" fillId="0" borderId="1" xfId="0" applyFont="1" applyBorder="1" applyAlignment="1">
      <alignment horizontal="center" vertical="center"/>
    </xf>
  </cellXfs>
  <cellStyles count="13">
    <cellStyle name="Currency 2" xfId="11"/>
    <cellStyle name="Normal" xfId="0" builtinId="0"/>
    <cellStyle name="Normal 2" xfId="3"/>
    <cellStyle name="Normal 2 2" xfId="2"/>
    <cellStyle name="Normal 2 3" xfId="6"/>
    <cellStyle name="Normal 3" xfId="5"/>
    <cellStyle name="Normal 3 2" xfId="10"/>
    <cellStyle name="Normal 4" xfId="9"/>
    <cellStyle name="Normal_Sheet1" xfId="1"/>
    <cellStyle name="Percent 2" xfId="8"/>
    <cellStyle name="Percent 2 2" xfId="12"/>
    <cellStyle name="Percent 3" xfId="7"/>
    <cellStyle name="標準 2" xfId="4"/>
  </cellStyles>
  <dxfs count="5">
    <dxf>
      <font>
        <color theme="0"/>
      </font>
    </dxf>
    <dxf>
      <font>
        <color theme="0"/>
      </font>
      <fill>
        <patternFill>
          <bgColor theme="0"/>
        </patternFill>
      </fill>
    </dxf>
    <dxf>
      <font>
        <color theme="0"/>
      </font>
      <fill>
        <patternFill patternType="solid">
          <bgColor rgb="FFC00000"/>
        </patternFill>
      </fill>
    </dxf>
    <dxf>
      <font>
        <color theme="0"/>
      </font>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76201</xdr:colOff>
      <xdr:row>27</xdr:row>
      <xdr:rowOff>142875</xdr:rowOff>
    </xdr:from>
    <xdr:to>
      <xdr:col>6</xdr:col>
      <xdr:colOff>1775047</xdr:colOff>
      <xdr:row>34</xdr:row>
      <xdr:rowOff>114300</xdr:rowOff>
    </xdr:to>
    <xdr:pic>
      <xdr:nvPicPr>
        <xdr:cNvPr id="2" name="Picture 1" descr="ACE UHPLC HPLC Columns.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91426" y="5381625"/>
          <a:ext cx="1698846" cy="1304925"/>
        </a:xfrm>
        <a:prstGeom prst="rect">
          <a:avLst/>
        </a:prstGeom>
      </xdr:spPr>
    </xdr:pic>
    <xdr:clientData/>
  </xdr:twoCellAnchor>
  <xdr:twoCellAnchor editAs="oneCell">
    <xdr:from>
      <xdr:col>4</xdr:col>
      <xdr:colOff>133350</xdr:colOff>
      <xdr:row>7</xdr:row>
      <xdr:rowOff>66675</xdr:rowOff>
    </xdr:from>
    <xdr:to>
      <xdr:col>5</xdr:col>
      <xdr:colOff>790575</xdr:colOff>
      <xdr:row>15</xdr:row>
      <xdr:rowOff>55281</xdr:rowOff>
    </xdr:to>
    <xdr:pic>
      <xdr:nvPicPr>
        <xdr:cNvPr id="3" name="Picture 2" descr="ACE EQ More Parts.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5857875" y="1495425"/>
          <a:ext cx="1524000" cy="1512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Y128"/>
  <sheetViews>
    <sheetView tabSelected="1" workbookViewId="0">
      <selection activeCell="E7" sqref="E7"/>
    </sheetView>
  </sheetViews>
  <sheetFormatPr defaultRowHeight="15" customHeight="1"/>
  <cols>
    <col min="1" max="1" width="9.140625" style="9"/>
    <col min="2" max="4" width="25.5703125" style="9" customWidth="1"/>
    <col min="5" max="5" width="13" style="71" customWidth="1"/>
    <col min="6" max="6" width="13.85546875" style="9" customWidth="1"/>
    <col min="7" max="8" width="31.28515625" style="9" customWidth="1"/>
    <col min="9" max="39" width="16.5703125" style="9" customWidth="1"/>
    <col min="40" max="16384" width="9.140625" style="9"/>
  </cols>
  <sheetData>
    <row r="1" spans="2:51" ht="15" customHeight="1" thickBot="1"/>
    <row r="2" spans="2:51" s="38" customFormat="1" ht="22.5" customHeight="1" thickBot="1">
      <c r="B2" s="136" t="s">
        <v>621</v>
      </c>
      <c r="C2" s="137"/>
      <c r="D2" s="138"/>
      <c r="E2" s="72"/>
      <c r="F2" s="37"/>
      <c r="G2" s="136" t="s">
        <v>619</v>
      </c>
      <c r="H2" s="138"/>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row>
    <row r="3" spans="2:51" ht="15" customHeight="1">
      <c r="B3" s="27"/>
      <c r="C3" s="28"/>
      <c r="D3" s="29"/>
      <c r="E3" s="73"/>
      <c r="F3" s="17"/>
      <c r="G3" s="35"/>
      <c r="H3" s="29"/>
      <c r="I3" s="17"/>
      <c r="J3" s="17"/>
      <c r="K3" s="115"/>
      <c r="L3" s="115"/>
      <c r="M3" s="115"/>
      <c r="N3" s="115"/>
      <c r="O3" s="115"/>
      <c r="P3" s="115"/>
      <c r="Q3" s="115"/>
      <c r="R3" s="115"/>
      <c r="S3" s="115"/>
      <c r="T3" s="115"/>
      <c r="U3" s="115"/>
      <c r="V3" s="115"/>
      <c r="W3" s="115"/>
      <c r="X3" s="115"/>
      <c r="Y3" s="115"/>
      <c r="Z3" s="115"/>
      <c r="AA3" s="115"/>
      <c r="AB3" s="115"/>
      <c r="AC3" s="115"/>
      <c r="AD3" s="115"/>
      <c r="AE3" s="115"/>
      <c r="AF3" s="12"/>
      <c r="AG3" s="12"/>
      <c r="AH3" s="12"/>
      <c r="AI3" s="12"/>
      <c r="AJ3" s="12"/>
      <c r="AK3" s="12"/>
      <c r="AL3" s="12"/>
      <c r="AM3" s="12"/>
      <c r="AN3" s="12"/>
      <c r="AO3" s="12"/>
      <c r="AP3" s="12"/>
      <c r="AQ3" s="12"/>
      <c r="AR3" s="12"/>
      <c r="AS3" s="12"/>
      <c r="AT3" s="12"/>
      <c r="AU3" s="12"/>
      <c r="AV3" s="12"/>
      <c r="AW3" s="12"/>
      <c r="AX3" s="12"/>
      <c r="AY3" s="12"/>
    </row>
    <row r="4" spans="2:51" ht="15" customHeight="1" thickBot="1">
      <c r="B4" s="93"/>
      <c r="C4" s="28"/>
      <c r="D4" s="94"/>
      <c r="E4" s="26"/>
      <c r="F4" s="12"/>
      <c r="G4" s="27"/>
      <c r="H4" s="36"/>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2:51" ht="15" customHeight="1" thickBot="1">
      <c r="B5" s="143" t="s">
        <v>616</v>
      </c>
      <c r="C5" s="144"/>
      <c r="D5" s="145"/>
      <c r="E5" s="74"/>
      <c r="F5" s="13"/>
      <c r="G5" s="116" t="s">
        <v>615</v>
      </c>
      <c r="H5" s="117"/>
      <c r="I5" s="13"/>
      <c r="J5" s="13"/>
      <c r="K5" s="13"/>
      <c r="L5" s="13"/>
      <c r="M5" s="13"/>
      <c r="N5" s="13"/>
      <c r="O5" s="13"/>
      <c r="P5" s="13"/>
      <c r="Q5" s="13"/>
      <c r="R5" s="13"/>
      <c r="S5" s="13"/>
      <c r="T5" s="13"/>
      <c r="U5" s="13"/>
      <c r="V5" s="13"/>
      <c r="W5" s="13"/>
      <c r="X5" s="13"/>
      <c r="Y5" s="13"/>
      <c r="Z5" s="13"/>
      <c r="AA5" s="13"/>
      <c r="AB5" s="13"/>
      <c r="AC5" s="13"/>
      <c r="AD5" s="13"/>
      <c r="AE5" s="13"/>
      <c r="AF5" s="12"/>
      <c r="AG5" s="12"/>
      <c r="AH5" s="12"/>
      <c r="AI5" s="12"/>
      <c r="AJ5" s="12"/>
      <c r="AK5" s="12"/>
      <c r="AL5" s="12"/>
      <c r="AM5" s="12"/>
      <c r="AN5" s="12"/>
      <c r="AO5" s="12"/>
      <c r="AP5" s="12"/>
      <c r="AQ5" s="12"/>
      <c r="AR5" s="12"/>
      <c r="AS5" s="12"/>
      <c r="AT5" s="12"/>
      <c r="AU5" s="12"/>
      <c r="AV5" s="12"/>
      <c r="AW5" s="12"/>
      <c r="AX5" s="12"/>
      <c r="AY5" s="12"/>
    </row>
    <row r="6" spans="2:51" ht="15" customHeight="1" thickTop="1" thickBot="1">
      <c r="B6" s="139" t="s">
        <v>625</v>
      </c>
      <c r="C6" s="140"/>
      <c r="D6" s="103">
        <v>3</v>
      </c>
      <c r="E6" s="26"/>
      <c r="F6" s="12"/>
      <c r="G6" s="89" t="s">
        <v>555</v>
      </c>
      <c r="H6" s="106" t="s">
        <v>643</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2:51" ht="15" customHeight="1">
      <c r="B7" s="141" t="s">
        <v>626</v>
      </c>
      <c r="C7" s="142"/>
      <c r="D7" s="104">
        <v>2.1</v>
      </c>
      <c r="E7" s="26"/>
      <c r="F7" s="12"/>
      <c r="G7" s="30"/>
      <c r="H7" s="64"/>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row>
    <row r="8" spans="2:51" ht="15" customHeight="1" thickBot="1">
      <c r="B8" s="118" t="s">
        <v>534</v>
      </c>
      <c r="C8" s="119"/>
      <c r="D8" s="95">
        <v>50</v>
      </c>
      <c r="E8" s="26"/>
      <c r="F8" s="12"/>
      <c r="G8" s="65" t="str">
        <f>IF(SUM('Calc 2'!F31:BR31)=0,"","Brand")</f>
        <v>Brand</v>
      </c>
      <c r="H8" s="66" t="str">
        <f>IF(SUM('Calc 2'!F31:BR31)=0,"",INDEX('Calc 2'!B9:B30,SUM('Calc 2'!F31:BR31)))</f>
        <v>Nucleodur C18 ec</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2:51" ht="15" customHeight="1" thickBot="1">
      <c r="B9" s="96"/>
      <c r="C9" s="97"/>
      <c r="D9" s="98"/>
      <c r="E9" s="26"/>
      <c r="F9" s="12"/>
      <c r="G9" s="83" t="str">
        <f>IF(SUM('Calc 2'!F31:BR31)=0,"","Particle Size")</f>
        <v>Particle Size</v>
      </c>
      <c r="H9" s="84" t="str">
        <f>IF(SUM('Calc 2'!F31:BR31)=0,"",IF(SUM('Calc 2'!BS9:BS30)&gt;28,"5µm",CONCATENATE(INDEX('Calc 2'!C9:C30,SUM('Calc 2'!F31:BR31))," µm")))</f>
        <v>3 µm</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row>
    <row r="10" spans="2:51" ht="15" customHeight="1" thickBot="1">
      <c r="B10" s="124" t="str">
        <f>IF(D13="-","Please contact vwr.technical@hichrom.com",CONCATENATE("Showing Results For: ",VLOOKUP(D6,'Calc 1'!G10:H12,2,0),"µm ",D8," x ",VLOOKUP(Search!$D$7,'Calc 1'!$C$10:$D$29,2,0)," mm"))</f>
        <v>Showing Results For: 3µm 50 x 2.1 mm</v>
      </c>
      <c r="C10" s="125"/>
      <c r="D10" s="126"/>
      <c r="E10" s="26"/>
      <c r="F10" s="12"/>
      <c r="G10" s="83" t="str">
        <f>IF(SUM('Calc 2'!F31:BR31)=0,"","Dimensions")</f>
        <v>Dimensions</v>
      </c>
      <c r="H10" s="84" t="str">
        <f>IF(SUM('Calc 2'!F31:BR31)=0,"",CONCATENATE(INDEX('Calc 2'!F6:BR6,1,SUM('Calc 2'!BS9:BS30))," x ",IF(INDEX('Calc 2'!F5:BR5,1,SUM('Calc 2'!BS9:BS30))=(INDEX('Calc 2'!D9:D30,SUM('Calc 2'!F31:BR31))),INDEX('Calc 2'!E9:E30,SUM('Calc 2'!F31:BR31)),INDEX('Calc 2'!F5:BR5,1,SUM('Calc 2'!BS9:BS30)))," mm"))</f>
        <v>50 x 4.6 mm</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row>
    <row r="11" spans="2:51" s="24" customFormat="1" ht="15" customHeight="1" thickBot="1">
      <c r="B11" s="127"/>
      <c r="C11" s="128"/>
      <c r="D11" s="129"/>
      <c r="E11" s="75"/>
      <c r="F11" s="23"/>
      <c r="G11" s="120" t="str">
        <f>IF(SUM('Calc 2'!F31:BR31)=0,"Please contact vwr.technical@hichrom.com","")</f>
        <v/>
      </c>
      <c r="H11" s="12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2:51" ht="15" customHeight="1" thickBot="1">
      <c r="B12" s="90" t="str">
        <f>IF(AND(D13="-",D14="-",D15="-",D16="-",D17="-",D18="-",D19="-",D20="-",D21="-",D22="-",D23="-",D24="-",D25="-",D26="-",D27="-",D28="-",D29="-",D30="-",D31="-",D32="-",D33="-",D34="-",D35="-"),"","Manufacturer")</f>
        <v>Manufacturer</v>
      </c>
      <c r="C12" s="91" t="str">
        <f>IF(AND(D13="-",D14="-",D15="-",D16="-",D17="-",D18="-",D19="-",D20="-",D21="-",D22="-",D23="-",D24="-",D25="-",D26="-",D27="-",D28="-",D29="-",D30="-",D31="-",D32="-",D33="-",D34="-",D35="-"),"","Brand")</f>
        <v>Brand</v>
      </c>
      <c r="D12" s="92" t="str">
        <f>IF(AND(D13="-",D14="-",D15="-",D16="-",D17="-",D18="-",D19="-",D20="-",D21="-",D22="-",D23="-",D24="-",D25="-",D26="-",D27="-",D28="-",D29="-",D30="-",D31="-",D32="-",D33="-",D34="-",D35="-"),"","Part No.")</f>
        <v>Part No.</v>
      </c>
      <c r="E12" s="26"/>
      <c r="F12" s="12"/>
      <c r="G12" s="122"/>
      <c r="H12" s="123"/>
      <c r="I12" s="12"/>
      <c r="J12" s="12"/>
      <c r="K12" s="12"/>
      <c r="L12" s="12"/>
      <c r="M12" s="12"/>
      <c r="N12" s="12"/>
      <c r="O12" s="12"/>
      <c r="P12" s="12"/>
      <c r="Q12" s="12"/>
      <c r="R12" s="12"/>
      <c r="S12" s="12"/>
      <c r="T12" s="12"/>
      <c r="U12" s="12"/>
      <c r="V12" s="12"/>
      <c r="W12" s="14"/>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2:51" ht="15" customHeight="1">
      <c r="B13" s="61" t="s">
        <v>618</v>
      </c>
      <c r="C13" s="62" t="s">
        <v>617</v>
      </c>
      <c r="D13" s="63" t="str">
        <f>IFERROR(IF(VLOOKUP(D6,'Calc 1'!G10:H12,2,0)=3,INDEX('3µ'!C9:AD9,1,MATCH(INDEX('Calc 1'!D3:L6,MATCH(VLOOKUP(Search!D7,'Calc 1'!$C$10:$D$29,2,0),'Calc 1'!C3:C6,0),MATCH(Search!D8,'Calc 1'!D2:L2,0)),'3µ'!C2:AD2,0)),IF(VLOOKUP(D6,'Calc 1'!G10:H12,2,0)=5,INDEX('5µ'!C9:AL9,1,MATCH(INDEX('Calc 1'!D3:L6,MATCH(VLOOKUP(Search!$D$7,'Calc 1'!$C$10:$D$29,2,0),'Calc 1'!C3:C6,0),MATCH(Search!D8,'Calc 1'!D2:L2,0)),'5µ'!C2:AL2,0)),"-")),"-")</f>
        <v>EQV-3C18-0502</v>
      </c>
      <c r="E13" s="26"/>
      <c r="F13" s="12"/>
      <c r="G13" s="87" t="str">
        <f>IF(SUM('Calc 2'!F31:BR31)=0,"","ACE Equivalence Alternative")</f>
        <v>ACE Equivalence Alternative</v>
      </c>
      <c r="H13" s="88" t="str">
        <f>IF(SUM('Calc 2'!F31:BR31)=0,"",INDEX('Calc 2'!F7:BR7,1,SUM('Calc 2'!BS9:BS30)))</f>
        <v>EQV-3C18-0546</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row>
    <row r="14" spans="2:51" ht="15" customHeight="1">
      <c r="B14" s="31" t="s">
        <v>536</v>
      </c>
      <c r="C14" s="25" t="s">
        <v>0</v>
      </c>
      <c r="D14" s="32" t="str">
        <f>IFERROR(IF(VLOOKUP(D6,'Calc 1'!G10:H12,2,0)=3,INDEX('3µ'!$C$11:$AD$32,1,MATCH(INDEX('Calc 1'!$D$3:$L$6,MATCH(VLOOKUP(Search!$D$7,'Calc 1'!$C$10:$D$29,2,0),'Calc 1'!$C$3:$C$6,0),MATCH(Search!$D$8,'Calc 1'!$D$2:$L$2,0)),'3µ'!$C$2:$AD$2,0)),IF(VLOOKUP(D6,'Calc 1'!G10:H12,2,0)=5,INDEX('5µ'!$C$11:$AL$32,1,MATCH(INDEX('Calc 1'!$D$3:$L$6,MATCH(VLOOKUP(Search!$D$7,'Calc 1'!$C$10:$D$29,2,0),'Calc 1'!$C$3:$C$6,0),MATCH(Search!$D$8,'Calc 1'!$D$2:$L$2,0)),'5µ'!$C$2:$AL$2,0)),"-")),"-")</f>
        <v>581300-U</v>
      </c>
      <c r="E14" s="26"/>
      <c r="F14" s="12"/>
      <c r="G14" s="85" t="str">
        <f>IF(SUM('Calc 2'!F31:BR31)=0,"","Particle Size")</f>
        <v>Particle Size</v>
      </c>
      <c r="H14" s="86" t="str">
        <f>IF(SUM('Calc 2'!F31:BR31)=0,"",IF(SUM('Calc 2'!BS9:BS30)&gt;28,"5 µm","3 µm"))</f>
        <v>3 µm</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row>
    <row r="15" spans="2:51" ht="15" customHeight="1">
      <c r="B15" s="31" t="s">
        <v>536</v>
      </c>
      <c r="C15" s="25" t="s">
        <v>1</v>
      </c>
      <c r="D15" s="32" t="str">
        <f>IFERROR(IF(VLOOKUP(D6,'Calc 1'!G10:H12,2,0)=3,INDEX('3µ'!$C$11:$AD$32,2,MATCH(INDEX('Calc 1'!$D$3:$L$6,MATCH(VLOOKUP(Search!$D$7,'Calc 1'!$C$10:$D$29,2,0),'Calc 1'!$C$3:$C$6,0),MATCH(Search!$D$8,'Calc 1'!$D$2:$L$2,0)),'3µ'!$C$2:$AD$2,0)),IF(VLOOKUP(D6,'Calc 1'!G10:H12,2,0)=5,INDEX('5µ'!$C$11:$AL$32,2,MATCH(INDEX('Calc 1'!$D$3:$L$6,MATCH(VLOOKUP(Search!$D$7,'Calc 1'!$C$10:$D$29,2,0),'Calc 1'!$C$3:$C$6,0),MATCH(Search!$D$8,'Calc 1'!$D$2:$L$2,0)),'5µ'!$C$2:$AL$2,0)),"-")),"-")</f>
        <v>-</v>
      </c>
      <c r="E15" s="26"/>
      <c r="F15" s="12"/>
      <c r="G15" s="65" t="str">
        <f>IF(SUM('Calc 2'!F31:BR31)=0,"","Dimensions")</f>
        <v>Dimensions</v>
      </c>
      <c r="H15" s="66" t="str">
        <f>IF(SUM('Calc 2'!F31:BR31)=0,"",CONCATENATE(INDEX('Calc 2'!F6:BR6,1,SUM('Calc 2'!BS9:BS30))," x ",INDEX('Calc 2'!F5:BR5,1,SUM('Calc 2'!BS9:BS30))," mm"))</f>
        <v>50 x 4.6 mm</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row>
    <row r="16" spans="2:51" ht="15" customHeight="1" thickBot="1">
      <c r="B16" s="31" t="s">
        <v>537</v>
      </c>
      <c r="C16" s="25" t="s">
        <v>2</v>
      </c>
      <c r="D16" s="32" t="str">
        <f>IFERROR(IF(VLOOKUP(D6,'Calc 1'!G10:H12,2,0)=3,INDEX('3µ'!$C$11:$AD$32,3,MATCH(INDEX('Calc 1'!$D$3:$L$6,MATCH(VLOOKUP(Search!$D$7,'Calc 1'!$C$10:$D$29,2,0),'Calc 1'!$C$3:$C$6,0),MATCH(Search!$D$8,'Calc 1'!$D$2:$L$2,0)),'3µ'!$C$2:$AD$2,0)),IF(VLOOKUP(D6,'Calc 1'!G10:H12,2,0)=5,INDEX('5µ'!$C$11:$AL$32,3,MATCH(INDEX('Calc 1'!$D$3:$L$6,MATCH(VLOOKUP(Search!$D$7,'Calc 1'!$C$10:$D$29,2,0),'Calc 1'!$C$3:$C$6,0),MATCH(Search!$D$8,'Calc 1'!$D$2:$L$2,0)),'5µ'!$C$2:$AL$2,0)),"-")),"-")</f>
        <v>112191-EC18</v>
      </c>
      <c r="E16" s="26"/>
      <c r="F16" s="12"/>
      <c r="G16" s="67"/>
      <c r="H16" s="68"/>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row>
    <row r="17" spans="2:51" ht="15" customHeight="1" thickBot="1">
      <c r="B17" s="31" t="s">
        <v>627</v>
      </c>
      <c r="C17" s="25" t="s">
        <v>3</v>
      </c>
      <c r="D17" s="32" t="str">
        <f>IFERROR(IF(VLOOKUP(D6,'Calc 1'!G10:H12,2,0)=3,INDEX('3µ'!$C$11:$AD$32,4,MATCH(INDEX('Calc 1'!$D$3:$L$6,MATCH(VLOOKUP(Search!$D$7,'Calc 1'!$C$10:$D$29,2,0),'Calc 1'!$C$3:$C$6,0),MATCH(Search!$D$8,'Calc 1'!$D$2:$L$2,0)),'3µ'!$C$2:$AD$2,0)),IF(VLOOKUP(D6,'Calc 1'!G10:H12,2,0)=5,INDEX('5µ'!$C$11:$AL$32,4,MATCH(INDEX('Calc 1'!$D$3:$L$6,MATCH(VLOOKUP(Search!$D$7,'Calc 1'!$C$10:$D$29,2,0),'Calc 1'!$C$3:$C$6,0),MATCH(Search!$D$8,'Calc 1'!$D$2:$L$2,0)),'5µ'!$C$2:$AL$2,0)),"-")),"-")</f>
        <v>-</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row>
    <row r="18" spans="2:51" ht="15" customHeight="1">
      <c r="B18" s="31" t="s">
        <v>627</v>
      </c>
      <c r="C18" s="25" t="s">
        <v>4</v>
      </c>
      <c r="D18" s="32" t="str">
        <f>IFERROR(IF(VLOOKUP(D6,'Calc 1'!G10:H12,2,0)=3,INDEX('3µ'!$C$11:$AD$32,5,MATCH(INDEX('Calc 1'!$D$3:$L$6,MATCH(VLOOKUP(Search!$D$7,'Calc 1'!$C$10:$D$29,2,0),'Calc 1'!$C$3:$C$6,0),MATCH(Search!$D$8,'Calc 1'!$D$2:$L$2,0)),'3µ'!$C$2:$AD$2,0)),IF(VLOOKUP(D6,'Calc 1'!G10:H12,2,0)=5,INDEX('5µ'!$C$11:$AL$32,5,MATCH(INDEX('Calc 1'!$D$3:$L$6,MATCH(VLOOKUP(Search!$D$7,'Calc 1'!$C$10:$D$29,2,0),'Calc 1'!$C$3:$C$6,0),MATCH(Search!$D$8,'Calc 1'!$D$2:$L$2,0)),'5µ'!$C$2:$AL$2,0)),"-")),"-")</f>
        <v>5020-04412</v>
      </c>
      <c r="E18" s="26"/>
      <c r="F18" s="12"/>
      <c r="G18" s="130" t="s">
        <v>622</v>
      </c>
      <c r="H18" s="131"/>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row>
    <row r="19" spans="2:51" ht="15" customHeight="1">
      <c r="B19" s="31" t="s">
        <v>538</v>
      </c>
      <c r="C19" s="25" t="s">
        <v>5</v>
      </c>
      <c r="D19" s="32" t="str">
        <f>IFERROR(IF(VLOOKUP(D6,'Calc 1'!G10:H12,2,0)=3,INDEX('3µ'!$C$11:$AD$32,6,MATCH(INDEX('Calc 1'!$D$3:$L$6,MATCH(VLOOKUP(Search!$D$7,'Calc 1'!$C$10:$D$29,2,0),'Calc 1'!$C$3:$C$6,0),MATCH(Search!$D$8,'Calc 1'!$D$2:$L$2,0)),'3µ'!$C$2:$AD$2,0)),IF(VLOOKUP(D6,'Calc 1'!G10:H12,2,0)=5,INDEX('5µ'!$C$11:$AL$32,6,MATCH(INDEX('Calc 1'!$D$3:$L$6,MATCH(VLOOKUP(Search!$D$7,'Calc 1'!$C$10:$D$29,2,0),'Calc 1'!$C$3:$C$6,0),MATCH(Search!$D$8,'Calc 1'!$D$2:$L$2,0)),'5µ'!$C$2:$AL$2,0)),"-")),"-")</f>
        <v>00B-4251-B0</v>
      </c>
      <c r="E19" s="26" t="str">
        <f>IF(D19="-","",IF(VLOOKUP(Search!$D$7,'Calc 1'!$C$10:$D$29,2,0)=2.1,"*2.0 mm ID",""))</f>
        <v>*2.0 mm ID</v>
      </c>
      <c r="F19" s="12"/>
      <c r="G19" s="132"/>
      <c r="H19" s="133"/>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row>
    <row r="20" spans="2:51" ht="15" customHeight="1">
      <c r="B20" s="31" t="s">
        <v>542</v>
      </c>
      <c r="C20" s="25" t="s">
        <v>6</v>
      </c>
      <c r="D20" s="32" t="str">
        <f>IFERROR(IF(VLOOKUP(D6,'Calc 1'!G10:H12,2,0)=3,INDEX('3µ'!$C$11:$AD$32,7,MATCH(INDEX('Calc 1'!$D$3:$L$6,MATCH(VLOOKUP(Search!$D$7,'Calc 1'!$C$10:$D$29,2,0),'Calc 1'!$C$3:$C$6,0),MATCH(Search!$D$8,'Calc 1'!$D$2:$L$2,0)),'3µ'!$C$2:$AD$2,0)),IF(VLOOKUP(D6,'Calc 1'!G10:H12,2,0)=5,INDEX('5µ'!$C$11:$AL$32,7,MATCH(INDEX('Calc 1'!$D$3:$L$6,MATCH(VLOOKUP(Search!$D$7,'Calc 1'!$C$10:$D$29,2,0),'Calc 1'!$C$3:$C$6,0),MATCH(Search!$D$8,'Calc 1'!$D$2:$L$2,0)),'5µ'!$C$2:$AL$2,0)),"-")),"-")</f>
        <v>-</v>
      </c>
      <c r="E20" s="26"/>
      <c r="F20" s="12"/>
      <c r="G20" s="132"/>
      <c r="H20" s="133"/>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row>
    <row r="21" spans="2:51" ht="15" customHeight="1">
      <c r="B21" s="31" t="s">
        <v>542</v>
      </c>
      <c r="C21" s="25" t="s">
        <v>7</v>
      </c>
      <c r="D21" s="32" t="str">
        <f>IFERROR(IF(VLOOKUP(D6,'Calc 1'!G10:H12,2,0)=3,INDEX('3µ'!$C$11:$AD$32,8,MATCH(INDEX('Calc 1'!$D$3:$L$6,MATCH(VLOOKUP(Search!$D$7,'Calc 1'!$C$10:$D$29,2,0),'Calc 1'!$C$3:$C$6,0),MATCH(Search!$D$8,'Calc 1'!$D$2:$L$2,0)),'3µ'!$C$2:$AD$2,0)),IF(VLOOKUP(D6,'Calc 1'!G10:H12,2,0)=5,INDEX('5µ'!$C$11:$AL$32,8,MATCH(INDEX('Calc 1'!$D$3:$L$6,MATCH(VLOOKUP(Search!$D$7,'Calc 1'!$C$10:$D$29,2,0),'Calc 1'!$C$3:$C$6,0),MATCH(Search!$D$8,'Calc 1'!$D$2:$L$2,0)),'5µ'!$C$2:$AL$2,0)),"-")),"-")</f>
        <v>-</v>
      </c>
      <c r="E21" s="26"/>
      <c r="F21" s="12" t="s">
        <v>620</v>
      </c>
      <c r="G21" s="132"/>
      <c r="H21" s="133"/>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row>
    <row r="22" spans="2:51" ht="15" customHeight="1">
      <c r="B22" s="31" t="s">
        <v>542</v>
      </c>
      <c r="C22" s="25" t="s">
        <v>331</v>
      </c>
      <c r="D22" s="32" t="str">
        <f>IFERROR(IF(VLOOKUP(D6,'Calc 1'!G10:H12,2,0)=3,INDEX('3µ'!$C$11:$AD$32,9,MATCH(INDEX('Calc 1'!$D$3:$L$6,MATCH(VLOOKUP(Search!$D$7,'Calc 1'!$C$10:$D$29,2,0),'Calc 1'!$C$3:$C$6,0),MATCH(Search!$D$8,'Calc 1'!$D$2:$L$2,0)),'3µ'!$C$2:$AD$2,0)),IF(VLOOKUP(D6,'Calc 1'!G10:H12,2,0)=5,INDEX('5µ'!$C$11:$AL$32,9,MATCH(INDEX('Calc 1'!$D$3:$L$6,MATCH(VLOOKUP(Search!$D$7,'Calc 1'!$C$10:$D$29,2,0),'Calc 1'!$C$3:$C$6,0),MATCH(Search!$D$8,'Calc 1'!$D$2:$L$2,0)),'5µ'!$C$2:$AL$2,0)),"-")),"-")</f>
        <v>760050.20</v>
      </c>
      <c r="E22" s="26"/>
      <c r="F22" s="12"/>
      <c r="G22" s="132"/>
      <c r="H22" s="133"/>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row>
    <row r="23" spans="2:51" ht="15" customHeight="1">
      <c r="B23" s="31" t="s">
        <v>538</v>
      </c>
      <c r="C23" s="25" t="s">
        <v>8</v>
      </c>
      <c r="D23" s="32" t="str">
        <f>IFERROR(IF(VLOOKUP(D6,'Calc 1'!G10:H12,2,0)=3,INDEX('3µ'!$C$11:$AD$32,10,MATCH(INDEX('Calc 1'!$D$3:$L$6,MATCH(VLOOKUP(Search!$D$7,'Calc 1'!$C$10:$D$29,2,0),'Calc 1'!$C$3:$C$6,0),MATCH(Search!$D$8,'Calc 1'!$D$2:$L$2,0)),'3µ'!$C$2:$AD$2,0)),IF(VLOOKUP(D6,'Calc 1'!G10:H12,2,0)=5,INDEX('5µ'!$C$11:$AL$32,10,MATCH(INDEX('Calc 1'!$D$3:$L$6,MATCH(VLOOKUP(Search!$D$7,'Calc 1'!$C$10:$D$29,2,0),'Calc 1'!$C$3:$C$6,0),MATCH(Search!$D$8,'Calc 1'!$D$2:$L$2,0)),'5µ'!$C$2:$AL$2,0)),"-")),"-")</f>
        <v>-</v>
      </c>
      <c r="E23" s="26" t="str">
        <f>IF(D23="-","",IF(VLOOKUP(Search!$D$7,'Calc 1'!$C$10:$D$29,2,0)=2.1,"*2.0 mm ID",""))</f>
        <v/>
      </c>
      <c r="F23" s="12"/>
      <c r="G23" s="132"/>
      <c r="H23" s="133"/>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row>
    <row r="24" spans="2:51" ht="15" customHeight="1">
      <c r="B24" s="31" t="s">
        <v>538</v>
      </c>
      <c r="C24" s="25" t="s">
        <v>9</v>
      </c>
      <c r="D24" s="32" t="str">
        <f>IFERROR(IF(VLOOKUP(D6,'Calc 1'!G10:H12,2,0)=3,INDEX('3µ'!$C$11:$AD$32,11,MATCH(INDEX('Calc 1'!$D$3:$L$6,MATCH(VLOOKUP(Search!$D$7,'Calc 1'!$C$10:$D$29,2,0),'Calc 1'!$C$3:$C$6,0),MATCH(Search!$D$8,'Calc 1'!$D$2:$L$2,0)),'3µ'!$C$2:$AD$2,0)),IF(VLOOKUP(D6,'Calc 1'!G10:H12,2,0)=5,INDEX('5µ'!$C$11:$AL$32,11,MATCH(INDEX('Calc 1'!$D$3:$L$6,MATCH(VLOOKUP(Search!$D$7,'Calc 1'!$C$10:$D$29,2,0),'Calc 1'!$C$3:$C$6,0),MATCH(Search!$D$8,'Calc 1'!$D$2:$L$2,0)),'5µ'!$C$2:$AL$2,0)),"-")),"-")</f>
        <v>-</v>
      </c>
      <c r="E24" s="26" t="str">
        <f>IF(D24="-","",IF(VLOOKUP(Search!$D$7,'Calc 1'!$C$10:$D$29,2,0)=2.1,"*2.0 mm ID",""))</f>
        <v/>
      </c>
      <c r="F24" s="12"/>
      <c r="G24" s="132"/>
      <c r="H24" s="133"/>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row>
    <row r="25" spans="2:51" ht="15" customHeight="1">
      <c r="B25" s="31" t="s">
        <v>539</v>
      </c>
      <c r="C25" s="25" t="s">
        <v>10</v>
      </c>
      <c r="D25" s="32">
        <f>IFERROR(IF(VLOOKUP(D6,'Calc 1'!G10:H12,2,0)=3,INDEX('3µ'!$C$11:$AD$32,12,MATCH(INDEX('Calc 1'!$D$3:$L$6,MATCH(VLOOKUP(Search!$D$7,'Calc 1'!$C$10:$D$29,2,0),'Calc 1'!$C$3:$C$6,0),MATCH(Search!$D$8,'Calc 1'!$D$2:$L$2,0)),'3µ'!$C$2:$AD$2,0)),IF(VLOOKUP(D6,'Calc 1'!G10:H12,2,0)=5,INDEX('5µ'!$C$11:$AL$32,12,MATCH(INDEX('Calc 1'!$D$3:$L$6,MATCH(VLOOKUP(Search!$D$7,'Calc 1'!$C$10:$D$29,2,0),'Calc 1'!$C$3:$C$6,0),MATCH(Search!$D$8,'Calc 1'!$D$2:$L$2,0)),'5µ'!$C$2:$AL$2,0)),"-")),"-")</f>
        <v>186002533</v>
      </c>
      <c r="E25" s="26" t="str">
        <f>IF(D25="-","",IF(VLOOKUP(D6,'Calc 1'!G10:H12,2,0)=3,"*3.5 µm",""))</f>
        <v>*3.5 µm</v>
      </c>
      <c r="F25" s="12"/>
      <c r="G25" s="132"/>
      <c r="H25" s="133"/>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row>
    <row r="26" spans="2:51" ht="15" customHeight="1" thickBot="1">
      <c r="B26" s="31" t="s">
        <v>536</v>
      </c>
      <c r="C26" s="25" t="s">
        <v>11</v>
      </c>
      <c r="D26" s="32" t="str">
        <f>IFERROR(IF(VLOOKUP(D6,'Calc 1'!G10:H12,2,0)=3,INDEX('3µ'!$C$11:$AD$32,13,MATCH(INDEX('Calc 1'!$D$3:$L$6,MATCH(VLOOKUP(Search!$D$7,'Calc 1'!$C$10:$D$29,2,0),'Calc 1'!$C$3:$C$6,0),MATCH(Search!$D$8,'Calc 1'!$D$2:$L$2,0)),'3µ'!$C$2:$AD$2,0)),IF(VLOOKUP(D6,'Calc 1'!G10:H12,2,0)=5,INDEX('5µ'!$C$11:$AL$32,13,MATCH(INDEX('Calc 1'!$D$3:$L$6,MATCH(VLOOKUP(Search!$D$7,'Calc 1'!$C$10:$D$29,2,0),'Calc 1'!$C$3:$C$6,0),MATCH(Search!$D$8,'Calc 1'!$D$2:$L$2,0)),'5µ'!$C$2:$AL$2,0)),"-")),"-")</f>
        <v>-</v>
      </c>
      <c r="E26" s="26"/>
      <c r="F26" s="12"/>
      <c r="G26" s="134"/>
      <c r="H26" s="135"/>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row>
    <row r="27" spans="2:51" ht="15" customHeight="1">
      <c r="B27" s="31" t="s">
        <v>539</v>
      </c>
      <c r="C27" s="25" t="s">
        <v>12</v>
      </c>
      <c r="D27" s="32" t="str">
        <f>IFERROR(IF(VLOOKUP(D6,'Calc 1'!G10:H12,2,0)=3,INDEX('3µ'!$C$11:$AD$32,14,MATCH(INDEX('Calc 1'!$D$3:$L$6,MATCH(VLOOKUP(Search!$D$7,'Calc 1'!$C$10:$D$29,2,0),'Calc 1'!$C$3:$C$6,0),MATCH(Search!$D$8,'Calc 1'!$D$2:$L$2,0)),'3µ'!$C$2:$AD$2,0)),IF(VLOOKUP(D6,'Calc 1'!G10:H12,2,0)=5,INDEX('5µ'!$C$11:$AL$32,14,MATCH(INDEX('Calc 1'!$D$3:$L$6,MATCH(VLOOKUP(Search!$D$7,'Calc 1'!$C$10:$D$29,2,0),'Calc 1'!$C$3:$C$6,0),MATCH(Search!$D$8,'Calc 1'!$D$2:$L$2,0)),'5µ'!$C$2:$AL$2,0)),"-")),"-")</f>
        <v>WAT200650</v>
      </c>
      <c r="E27" s="26" t="str">
        <f>IF(D27="-","",IF(VLOOKUP(D6,'Calc 1'!G10:H12,2,0)=3,"*3.5 µm",IF(D27="WAT046980","* 3.9 mm I.D.","")))</f>
        <v>*3.5 µm</v>
      </c>
      <c r="F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row>
    <row r="28" spans="2:51" ht="15" customHeight="1">
      <c r="B28" s="31" t="s">
        <v>539</v>
      </c>
      <c r="C28" s="25" t="s">
        <v>13</v>
      </c>
      <c r="D28" s="32" t="str">
        <f>IFERROR(IF(VLOOKUP(D6,'Calc 1'!G10:H12,2,0)=3,INDEX('3µ'!$C$11:$AD$32,15,MATCH(INDEX('Calc 1'!$D$3:$L$6,MATCH(VLOOKUP(Search!$D$7,'Calc 1'!$C$10:$D$29,2,0),'Calc 1'!$C$3:$C$6,0),MATCH(Search!$D$8,'Calc 1'!$D$2:$L$2,0)),'3µ'!$C$2:$AD$2,0)),IF(VLOOKUP(D6,'Calc 1'!G10:H12,2,0)=5,INDEX('5µ'!$C$11:$AL$32,15,MATCH(INDEX('Calc 1'!$D$3:$L$6,MATCH(VLOOKUP(Search!$D$7,'Calc 1'!$C$10:$D$29,2,0),'Calc 1'!$C$3:$C$6,0),MATCH(Search!$D$8,'Calc 1'!$D$2:$L$2,0)),'5µ'!$C$2:$AL$2,0)),"-")),"-")</f>
        <v>-</v>
      </c>
      <c r="E28" s="26" t="str">
        <f>IF(D28="-","",IF(VLOOKUP(Search!$D$7,'Calc 1'!$C$10:$D$29,2,0)=2.1,"*2.0 mm ID",""))</f>
        <v/>
      </c>
      <c r="F28" s="12"/>
      <c r="G28" s="99"/>
      <c r="H28" s="112" t="s">
        <v>630</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row>
    <row r="29" spans="2:51" ht="15" customHeight="1">
      <c r="B29" s="31" t="s">
        <v>540</v>
      </c>
      <c r="C29" s="25" t="s">
        <v>14</v>
      </c>
      <c r="D29" s="32" t="str">
        <f>IFERROR(IF(VLOOKUP(D6,'Calc 1'!G10:H12,2,0)=3,INDEX('3µ'!$C$11:$AD$32,16,MATCH(INDEX('Calc 1'!$D$3:$L$6,MATCH(VLOOKUP(Search!$D$7,'Calc 1'!$C$10:$D$29,2,0),'Calc 1'!$C$3:$C$6,0),MATCH(Search!$D$8,'Calc 1'!$D$2:$L$2,0)),'3µ'!$C$2:$AD$2,0)),IF(VLOOKUP(D6,'Calc 1'!G10:H12,2,0)=5,INDEX('5µ'!$C$11:$AL$32,16,MATCH(INDEX('Calc 1'!$D$3:$L$6,MATCH(VLOOKUP(Search!$D$7,'Calc 1'!$C$10:$D$29,2,0),'Calc 1'!$C$3:$C$6,0),MATCH(Search!$D$8,'Calc 1'!$D$2:$L$2,0)),'5µ'!$C$2:$AL$2,0)),"-")),"-")</f>
        <v>AA12S03-05Q1QT</v>
      </c>
      <c r="E29" s="26"/>
      <c r="F29" s="12"/>
      <c r="G29" s="100"/>
      <c r="H29" s="113"/>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row>
    <row r="30" spans="2:51" ht="15" customHeight="1">
      <c r="B30" s="31" t="s">
        <v>540</v>
      </c>
      <c r="C30" s="25" t="s">
        <v>15</v>
      </c>
      <c r="D30" s="32" t="str">
        <f>IFERROR(IF(VLOOKUP(D6,'Calc 1'!G10:H12,2,0)=3,INDEX('3µ'!$C$11:$AD$32,17,MATCH(INDEX('Calc 1'!$D$3:$L$6,MATCH(VLOOKUP(Search!$D$7,'Calc 1'!$C$10:$D$29,2,0),'Calc 1'!$C$3:$C$6,0),MATCH(Search!$D$8,'Calc 1'!$D$2:$L$2,0)),'3µ'!$C$2:$AD$2,0)),IF(VLOOKUP(D6,'Calc 1'!G10:H12,2,0)=5,INDEX('5µ'!$C$11:$AL$32,17,MATCH(INDEX('Calc 1'!$D$3:$L$6,MATCH(VLOOKUP(Search!$D$7,'Calc 1'!$C$10:$D$29,2,0),'Calc 1'!$C$3:$C$6,0),MATCH(Search!$D$8,'Calc 1'!$D$2:$L$2,0)),'5µ'!$C$2:$AL$2,0)),"-")),"-")</f>
        <v>AM12S03-05Q1QT</v>
      </c>
      <c r="E30" s="26"/>
      <c r="F30" s="12"/>
      <c r="G30" s="100"/>
      <c r="H30" s="113"/>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row>
    <row r="31" spans="2:51" ht="15" customHeight="1">
      <c r="B31" s="31" t="s">
        <v>540</v>
      </c>
      <c r="C31" s="25" t="s">
        <v>16</v>
      </c>
      <c r="D31" s="32" t="str">
        <f>IFERROR(IF(VLOOKUP(D6,'Calc 1'!G10:H12,2,0)=3,INDEX('3µ'!$C$11:$AD$32,18,MATCH(INDEX('Calc 1'!$D$3:$L$6,MATCH(VLOOKUP(Search!$D$7,'Calc 1'!$C$10:$D$29,2,0),'Calc 1'!$C$3:$C$6,0),MATCH(Search!$D$8,'Calc 1'!$D$2:$L$2,0)),'3µ'!$C$2:$AD$2,0)),IF(VLOOKUP(D6,'Calc 1'!G10:H12,2,0)=5,INDEX('5µ'!$C$11:$AL$32,18,MATCH(INDEX('Calc 1'!$D$3:$L$6,MATCH(VLOOKUP(Search!$D$7,'Calc 1'!$C$10:$D$29,2,0),'Calc 1'!$C$3:$C$6,0),MATCH(Search!$D$8,'Calc 1'!$D$2:$L$2,0)),'5µ'!$C$2:$AL$2,0)),"-")),"-")</f>
        <v>AS12S03-05Q1QT</v>
      </c>
      <c r="E31" s="26"/>
      <c r="F31" s="12"/>
      <c r="G31" s="100"/>
      <c r="H31" s="113"/>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row>
    <row r="32" spans="2:51" ht="15" customHeight="1">
      <c r="B32" s="31" t="s">
        <v>541</v>
      </c>
      <c r="C32" s="25" t="s">
        <v>17</v>
      </c>
      <c r="D32" s="32" t="str">
        <f>IFERROR(IF(VLOOKUP(D6,'Calc 1'!G10:H12,2,0)=3,INDEX('3µ'!$C$11:$AD$32,19,MATCH(INDEX('Calc 1'!$D$3:$L$6,MATCH(VLOOKUP(Search!$D$7,'Calc 1'!$C$10:$D$29,2,0),'Calc 1'!$C$3:$C$6,0),MATCH(Search!$D$8,'Calc 1'!$D$2:$L$2,0)),'3µ'!$C$2:$AD$2,0)),IF(VLOOKUP(D6,'Calc 1'!G10:H12,2,0)=5,INDEX('5µ'!$C$11:$AL$32,19,MATCH(INDEX('Calc 1'!$D$3:$L$6,MATCH(VLOOKUP(Search!$D$7,'Calc 1'!$C$10:$D$29,2,0),'Calc 1'!$C$3:$C$6,0),MATCH(Search!$D$8,'Calc 1'!$D$2:$L$2,0)),'5µ'!$C$2:$AL$2,0)),"-")),"-")</f>
        <v>971700-902</v>
      </c>
      <c r="E32" s="26" t="str">
        <f>IF(D32="-","",IF(VLOOKUP(D6,'Calc 1'!G10:H12,2,0)=3,"*3.5 µm",""))</f>
        <v>*3.5 µm</v>
      </c>
      <c r="F32" s="17"/>
      <c r="G32" s="100"/>
      <c r="H32" s="113"/>
      <c r="I32" s="17"/>
      <c r="J32" s="17"/>
      <c r="K32" s="17"/>
      <c r="L32" s="17"/>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2"/>
      <c r="AO32" s="12"/>
      <c r="AP32" s="12"/>
      <c r="AQ32" s="12"/>
      <c r="AR32" s="12"/>
      <c r="AS32" s="12"/>
      <c r="AT32" s="12"/>
      <c r="AU32" s="12"/>
      <c r="AV32" s="12"/>
      <c r="AW32" s="12"/>
      <c r="AX32" s="12"/>
      <c r="AY32" s="12"/>
    </row>
    <row r="33" spans="2:51" ht="15" customHeight="1">
      <c r="B33" s="31" t="s">
        <v>541</v>
      </c>
      <c r="C33" s="25" t="s">
        <v>18</v>
      </c>
      <c r="D33" s="32" t="str">
        <f>IFERROR(IF(VLOOKUP(D6,'Calc 1'!G10:H12,2,0)=3,INDEX('3µ'!$C$11:$AD$32,20,MATCH(INDEX('Calc 1'!$D$3:$L$6,MATCH(VLOOKUP(Search!$D$7,'Calc 1'!$C$10:$D$29,2,0),'Calc 1'!$C$3:$C$6,0),MATCH(Search!$D$8,'Calc 1'!$D$2:$L$2,0)),'3µ'!$C$2:$AD$2,0)),IF(VLOOKUP(D6,'Calc 1'!G10:H12,2,0)=5,INDEX('5µ'!$C$11:$AL$32,20,MATCH(INDEX('Calc 1'!$D$3:$L$6,MATCH(VLOOKUP(Search!$D$7,'Calc 1'!$C$10:$D$29,2,0),'Calc 1'!$C$3:$C$6,0),MATCH(Search!$D$8,'Calc 1'!$D$2:$L$2,0)),'5µ'!$C$2:$AL$2,0)),"-")),"-")</f>
        <v>959743-902</v>
      </c>
      <c r="E33" s="73" t="str">
        <f>IF(D33="-","",IF(VLOOKUP(D6,'Calc 1'!G10:H12,2,0)=3,"*3.5 µm",""))</f>
        <v>*3.5 µm</v>
      </c>
      <c r="F33" s="12"/>
      <c r="G33" s="100"/>
      <c r="H33" s="113"/>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row>
    <row r="34" spans="2:51" ht="15" customHeight="1">
      <c r="B34" s="31" t="s">
        <v>541</v>
      </c>
      <c r="C34" s="25" t="s">
        <v>19</v>
      </c>
      <c r="D34" s="32" t="str">
        <f>IFERROR(IF(VLOOKUP(D6,'Calc 1'!G10:H12,2,0)=3,INDEX('3µ'!$C$11:$AD$32,21,MATCH(INDEX('Calc 1'!$D$3:$L$6,MATCH(VLOOKUP(Search!$D$7,'Calc 1'!$C$10:$D$29,2,0),'Calc 1'!$C$3:$C$6,0),MATCH(Search!$D$8,'Calc 1'!$D$2:$L$2,0)),'3µ'!$C$2:$AD$2,0)),IF(VLOOKUP(D6,'Calc 1'!G10:H12,2,0)=5,INDEX('5µ'!$C$11:$AL$32,21,MATCH(INDEX('Calc 1'!$D$3:$L$6,MATCH(VLOOKUP(Search!$D$7,'Calc 1'!$C$10:$D$29,2,0),'Calc 1'!$C$3:$C$6,0),MATCH(Search!$D$8,'Calc 1'!$D$2:$L$2,0)),'5µ'!$C$2:$AL$2,0)),"-")),"-")</f>
        <v>-</v>
      </c>
      <c r="E34" s="26" t="str">
        <f>IF(D34="-","",IF(VLOOKUP(D6,'Calc 1'!G10:H12,2,0)=3,"*3.5 µm",""))</f>
        <v/>
      </c>
      <c r="F34" s="13"/>
      <c r="G34" s="100"/>
      <c r="H34" s="1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2"/>
      <c r="AO34" s="12"/>
      <c r="AP34" s="12"/>
      <c r="AQ34" s="12"/>
      <c r="AR34" s="12"/>
      <c r="AS34" s="12"/>
      <c r="AT34" s="12"/>
      <c r="AU34" s="12"/>
      <c r="AV34" s="12"/>
      <c r="AW34" s="12"/>
      <c r="AX34" s="12"/>
      <c r="AY34" s="12"/>
    </row>
    <row r="35" spans="2:51" ht="15" customHeight="1" thickBot="1">
      <c r="B35" s="33" t="s">
        <v>541</v>
      </c>
      <c r="C35" s="34" t="s">
        <v>20</v>
      </c>
      <c r="D35" s="105" t="str">
        <f>IFERROR(IF(VLOOKUP(D6,'Calc 1'!G10:H12,2,0)=3,INDEX('3µ'!$C$11:$AD$32,22,MATCH(INDEX('Calc 1'!$D$3:$L$6,MATCH(VLOOKUP(Search!$D$7,'Calc 1'!$C$10:$D$29,2,0),'Calc 1'!$C$3:$C$6,0),MATCH(Search!$D$8,'Calc 1'!$D$2:$L$2,0)),'3µ'!$C$2:$AD$2,0)),IF(VLOOKUP(D6,'Calc 1'!G10:H12,2,0)=5,INDEX('5µ'!$C$11:$AL$32,22,MATCH(INDEX('Calc 1'!$D$3:$L$6,MATCH(VLOOKUP(Search!$D$7,'Calc 1'!$C$10:$D$29,2,0),'Calc 1'!$C$3:$C$6,0),MATCH(Search!$D$8,'Calc 1'!$D$2:$L$2,0)),'5µ'!$C$2:$AL$2,0)),"-")),"-")</f>
        <v>871700-902</v>
      </c>
      <c r="E35" s="74" t="str">
        <f>IF(D35="-","",IF(VLOOKUP(D6,'Calc 1'!G10:H12,2,0)=3,"*3.5 µm",""))</f>
        <v>*3.5 µm</v>
      </c>
      <c r="F35" s="12"/>
      <c r="G35" s="101"/>
      <c r="H35" s="114"/>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2:51" ht="15" customHeight="1">
      <c r="B36" s="12"/>
      <c r="C36" s="12"/>
      <c r="D36" s="12"/>
      <c r="E36" s="76"/>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15" customHeight="1">
      <c r="B37" s="39" t="s">
        <v>628</v>
      </c>
      <c r="C37" s="12"/>
      <c r="D37" s="12"/>
      <c r="E37" s="76"/>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row>
    <row r="38" spans="2:51" ht="15" customHeight="1">
      <c r="B38" s="39" t="s">
        <v>629</v>
      </c>
      <c r="C38" s="12"/>
      <c r="D38" s="12"/>
      <c r="E38" s="26"/>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row>
    <row r="39" spans="2:51" ht="15" customHeight="1">
      <c r="B39" s="12"/>
      <c r="C39" s="12"/>
      <c r="D39" s="12"/>
      <c r="E39" s="26"/>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row>
    <row r="40" spans="2:51" ht="15" customHeight="1">
      <c r="B40" s="12"/>
      <c r="C40" s="12"/>
      <c r="D40" s="12"/>
      <c r="E40" s="26"/>
      <c r="F40" s="12"/>
      <c r="G40" s="12"/>
      <c r="H40" s="12"/>
      <c r="I40" s="12"/>
      <c r="J40" s="12"/>
      <c r="K40" s="12"/>
      <c r="L40" s="12"/>
      <c r="M40" s="12"/>
      <c r="N40" s="12"/>
      <c r="O40" s="12"/>
      <c r="P40" s="12"/>
      <c r="Q40" s="12"/>
      <c r="R40" s="12"/>
      <c r="S40" s="12"/>
      <c r="T40" s="12"/>
      <c r="U40" s="12"/>
      <c r="V40" s="12"/>
      <c r="W40" s="12"/>
      <c r="X40" s="12"/>
      <c r="Y40" s="12"/>
      <c r="Z40" s="12"/>
      <c r="AA40" s="14"/>
      <c r="AB40" s="12"/>
      <c r="AC40" s="12"/>
      <c r="AD40" s="12"/>
      <c r="AE40" s="12"/>
      <c r="AF40" s="12"/>
      <c r="AG40" s="12"/>
      <c r="AH40" s="12"/>
      <c r="AI40" s="12"/>
      <c r="AJ40" s="14"/>
      <c r="AK40" s="12"/>
      <c r="AL40" s="12"/>
      <c r="AM40" s="12"/>
      <c r="AN40" s="12"/>
      <c r="AO40" s="12"/>
      <c r="AP40" s="12"/>
      <c r="AQ40" s="12"/>
      <c r="AR40" s="12"/>
      <c r="AS40" s="12"/>
      <c r="AT40" s="12"/>
      <c r="AU40" s="12"/>
      <c r="AV40" s="12"/>
      <c r="AW40" s="12"/>
      <c r="AX40" s="12"/>
      <c r="AY40" s="12"/>
    </row>
    <row r="41" spans="2:51" ht="15" customHeight="1">
      <c r="B41" s="12"/>
      <c r="C41" s="12"/>
      <c r="D41" s="12"/>
      <c r="E41" s="26"/>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row>
    <row r="42" spans="2:51" ht="15" customHeight="1">
      <c r="B42" s="12"/>
      <c r="C42" s="12"/>
      <c r="D42" s="12"/>
      <c r="E42" s="26"/>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row>
    <row r="43" spans="2:51" ht="15" customHeight="1">
      <c r="B43" s="12"/>
      <c r="C43" s="12"/>
      <c r="D43" s="12"/>
      <c r="E43" s="26"/>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row>
    <row r="44" spans="2:51" ht="15" customHeight="1">
      <c r="B44" s="12"/>
      <c r="C44" s="12"/>
      <c r="D44" s="12"/>
      <c r="E44" s="26"/>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row>
    <row r="45" spans="2:51" ht="15" customHeight="1">
      <c r="B45" s="12"/>
      <c r="C45" s="12"/>
      <c r="D45" s="12"/>
      <c r="E45" s="26"/>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4"/>
      <c r="AK45" s="12"/>
      <c r="AL45" s="12"/>
      <c r="AM45" s="12"/>
      <c r="AN45" s="12"/>
      <c r="AO45" s="12"/>
      <c r="AP45" s="12"/>
      <c r="AQ45" s="12"/>
      <c r="AR45" s="12"/>
      <c r="AS45" s="12"/>
      <c r="AT45" s="12"/>
      <c r="AU45" s="12"/>
      <c r="AV45" s="12"/>
      <c r="AW45" s="12"/>
      <c r="AX45" s="12"/>
      <c r="AY45" s="12"/>
    </row>
    <row r="46" spans="2:51" ht="15" customHeight="1">
      <c r="B46" s="12"/>
      <c r="C46" s="12"/>
      <c r="D46" s="12"/>
      <c r="E46" s="26"/>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row>
    <row r="47" spans="2:51" ht="15" customHeight="1">
      <c r="B47" s="12"/>
      <c r="C47" s="12"/>
      <c r="D47" s="12"/>
      <c r="E47" s="26"/>
      <c r="F47" s="12"/>
      <c r="G47" s="12"/>
      <c r="H47" s="12"/>
      <c r="I47" s="12"/>
      <c r="J47" s="15"/>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row>
    <row r="48" spans="2:51" ht="15" customHeight="1">
      <c r="B48" s="12"/>
      <c r="C48" s="12"/>
      <c r="D48" s="12"/>
      <c r="E48" s="26"/>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row>
    <row r="49" spans="2:51" ht="15" customHeight="1">
      <c r="B49" s="12"/>
      <c r="C49" s="12"/>
      <c r="D49" s="12"/>
      <c r="E49" s="26"/>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row>
    <row r="50" spans="2:51" ht="15" customHeight="1">
      <c r="B50" s="12"/>
      <c r="C50" s="12"/>
      <c r="D50" s="12"/>
      <c r="E50" s="26"/>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row>
    <row r="51" spans="2:51" ht="15" customHeight="1">
      <c r="B51" s="12"/>
      <c r="C51" s="12"/>
      <c r="D51" s="12"/>
      <c r="E51" s="26"/>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row>
    <row r="52" spans="2:51" ht="15" customHeight="1">
      <c r="B52" s="12"/>
      <c r="C52" s="12"/>
      <c r="D52" s="12"/>
      <c r="E52" s="26"/>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row>
    <row r="53" spans="2:51" ht="15" customHeight="1">
      <c r="B53" s="12"/>
      <c r="C53" s="12"/>
      <c r="D53" s="12"/>
      <c r="E53" s="26"/>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row>
    <row r="54" spans="2:51" ht="15" customHeight="1">
      <c r="B54" s="12"/>
      <c r="C54" s="12"/>
      <c r="D54" s="12"/>
      <c r="E54" s="26"/>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row>
    <row r="55" spans="2:51" ht="15" customHeight="1">
      <c r="B55" s="12"/>
      <c r="C55" s="12"/>
      <c r="D55" s="12"/>
      <c r="E55" s="26"/>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row>
    <row r="56" spans="2:51" ht="15" customHeight="1">
      <c r="B56" s="12"/>
      <c r="C56" s="12"/>
      <c r="D56" s="12"/>
      <c r="E56" s="26"/>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row>
    <row r="57" spans="2:51" ht="15" customHeight="1">
      <c r="B57" s="12"/>
      <c r="C57" s="12"/>
      <c r="D57" s="12"/>
      <c r="E57" s="26"/>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row>
    <row r="58" spans="2:51" ht="15" customHeight="1">
      <c r="B58" s="12"/>
      <c r="C58" s="12"/>
      <c r="D58" s="12"/>
      <c r="E58" s="26"/>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row>
    <row r="59" spans="2:51" ht="15" customHeight="1">
      <c r="B59" s="12"/>
      <c r="C59" s="12"/>
      <c r="D59" s="12"/>
      <c r="E59" s="26"/>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row>
    <row r="60" spans="2:51" ht="15" customHeight="1">
      <c r="B60" s="12"/>
      <c r="C60" s="12"/>
      <c r="D60" s="12"/>
      <c r="E60" s="26"/>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row>
    <row r="61" spans="2:51" ht="15" customHeight="1">
      <c r="B61" s="12"/>
      <c r="C61" s="12"/>
      <c r="D61" s="12"/>
      <c r="E61" s="26"/>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row>
    <row r="62" spans="2:51" ht="15" customHeight="1">
      <c r="B62" s="12"/>
      <c r="C62" s="12"/>
      <c r="D62" s="12"/>
      <c r="E62" s="26"/>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row>
    <row r="63" spans="2:51" ht="15" customHeight="1">
      <c r="B63" s="12"/>
      <c r="C63" s="12"/>
      <c r="D63" s="12"/>
      <c r="E63" s="26"/>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row>
    <row r="64" spans="2:51" ht="15" customHeight="1">
      <c r="B64" s="12"/>
      <c r="C64" s="12"/>
      <c r="D64" s="12"/>
      <c r="E64" s="26"/>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row>
    <row r="65" spans="2:51" ht="15" customHeight="1">
      <c r="B65" s="12"/>
      <c r="C65" s="12"/>
      <c r="D65" s="12"/>
      <c r="E65" s="26"/>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row>
    <row r="66" spans="2:51" ht="15" customHeight="1">
      <c r="B66" s="12"/>
      <c r="C66" s="12"/>
      <c r="D66" s="12"/>
      <c r="E66" s="26"/>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2:51" ht="15" customHeight="1">
      <c r="B67" s="12"/>
      <c r="C67" s="12"/>
      <c r="D67" s="12"/>
      <c r="E67" s="26"/>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row>
    <row r="68" spans="2:51" ht="15" customHeight="1">
      <c r="B68" s="12"/>
      <c r="C68" s="12"/>
      <c r="D68" s="12"/>
      <c r="E68" s="26"/>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2:51" ht="15" customHeight="1">
      <c r="B69" s="12"/>
      <c r="C69" s="12"/>
      <c r="D69" s="12"/>
      <c r="E69" s="26"/>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row>
    <row r="70" spans="2:51" ht="15" customHeight="1">
      <c r="B70" s="12"/>
      <c r="C70" s="12"/>
      <c r="D70" s="12"/>
      <c r="E70" s="26"/>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row>
    <row r="71" spans="2:51" ht="15" customHeight="1">
      <c r="B71" s="12"/>
      <c r="C71" s="12"/>
      <c r="D71" s="12"/>
      <c r="E71" s="26"/>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2:51" ht="15" customHeight="1">
      <c r="B72" s="12"/>
      <c r="C72" s="12"/>
      <c r="D72" s="12"/>
      <c r="E72" s="26"/>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2:51" ht="15" customHeight="1">
      <c r="B73" s="12"/>
      <c r="C73" s="12"/>
      <c r="D73" s="12"/>
      <c r="E73" s="26"/>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row>
    <row r="74" spans="2:51" ht="15" customHeight="1">
      <c r="B74" s="12"/>
      <c r="C74" s="12"/>
      <c r="D74" s="12"/>
      <c r="E74" s="26"/>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2:51" ht="15" customHeight="1">
      <c r="B75" s="12"/>
      <c r="C75" s="12"/>
      <c r="D75" s="12"/>
      <c r="E75" s="26"/>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2:51" ht="15" customHeight="1">
      <c r="B76" s="12"/>
      <c r="C76" s="12"/>
      <c r="D76" s="12"/>
      <c r="E76" s="26"/>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2:51" ht="15" customHeight="1">
      <c r="B77" s="12"/>
      <c r="C77" s="12"/>
      <c r="D77" s="12"/>
      <c r="E77" s="26"/>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row>
    <row r="78" spans="2:51" ht="15" customHeight="1">
      <c r="B78" s="12"/>
      <c r="C78" s="12"/>
      <c r="D78" s="12"/>
      <c r="E78" s="26"/>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2:51" ht="15" customHeight="1">
      <c r="B79" s="12"/>
      <c r="C79" s="12"/>
      <c r="D79" s="12"/>
      <c r="E79" s="26"/>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row>
    <row r="80" spans="2:51" ht="15" customHeight="1">
      <c r="B80" s="12"/>
      <c r="C80" s="12"/>
      <c r="D80" s="12"/>
      <c r="E80" s="26"/>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row>
    <row r="81" spans="2:51" ht="15" customHeight="1">
      <c r="B81" s="12"/>
      <c r="C81" s="12"/>
      <c r="D81" s="12"/>
      <c r="E81" s="26"/>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row>
    <row r="82" spans="2:51" ht="15" customHeight="1">
      <c r="B82" s="12"/>
      <c r="C82" s="12"/>
      <c r="D82" s="12"/>
      <c r="E82" s="26"/>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row>
    <row r="83" spans="2:51" ht="15" customHeight="1">
      <c r="B83" s="12"/>
      <c r="C83" s="12"/>
      <c r="D83" s="12"/>
      <c r="E83" s="26"/>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2:51" ht="15" customHeight="1">
      <c r="B84" s="12"/>
      <c r="C84" s="12"/>
      <c r="D84" s="12"/>
      <c r="E84" s="26"/>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row>
    <row r="85" spans="2:51" ht="15" customHeight="1">
      <c r="B85" s="12"/>
      <c r="C85" s="12"/>
      <c r="D85" s="12"/>
      <c r="E85" s="26"/>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2:51" ht="15" customHeight="1">
      <c r="B86" s="12"/>
      <c r="C86" s="12"/>
      <c r="D86" s="12"/>
      <c r="E86" s="26"/>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2:51" ht="15" customHeight="1">
      <c r="B87" s="12"/>
      <c r="C87" s="12"/>
      <c r="D87" s="12"/>
      <c r="E87" s="26"/>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2:51" ht="15" customHeight="1">
      <c r="B88" s="12"/>
      <c r="C88" s="12"/>
      <c r="D88" s="12"/>
      <c r="E88" s="26"/>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2:51" ht="15" customHeight="1">
      <c r="B89" s="12"/>
      <c r="C89" s="12"/>
      <c r="D89" s="12"/>
      <c r="E89" s="26"/>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row>
    <row r="90" spans="2:51" ht="15" customHeight="1">
      <c r="B90" s="12"/>
      <c r="C90" s="12"/>
      <c r="D90" s="12"/>
      <c r="E90" s="26"/>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row>
    <row r="91" spans="2:51" ht="15" customHeight="1">
      <c r="B91" s="12"/>
      <c r="C91" s="12"/>
      <c r="D91" s="12"/>
      <c r="E91" s="26"/>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row>
    <row r="92" spans="2:51" ht="15" customHeight="1">
      <c r="B92" s="12"/>
      <c r="C92" s="12"/>
      <c r="D92" s="12"/>
      <c r="E92" s="26"/>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2:51" ht="15" customHeight="1">
      <c r="B93" s="12"/>
      <c r="C93" s="12"/>
      <c r="D93" s="12"/>
      <c r="E93" s="26"/>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row>
    <row r="94" spans="2:51" ht="15" customHeight="1">
      <c r="B94" s="12"/>
      <c r="C94" s="12"/>
      <c r="D94" s="12"/>
      <c r="E94" s="26"/>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row>
    <row r="95" spans="2:51" ht="15" customHeight="1">
      <c r="B95" s="12"/>
      <c r="C95" s="12"/>
      <c r="D95" s="12"/>
      <c r="E95" s="26"/>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row>
    <row r="96" spans="2:51" ht="15" customHeight="1">
      <c r="B96" s="12"/>
      <c r="C96" s="12"/>
      <c r="D96" s="12"/>
      <c r="E96" s="26"/>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row>
    <row r="97" spans="2:51" ht="15" customHeight="1">
      <c r="B97" s="12"/>
      <c r="C97" s="12"/>
      <c r="D97" s="12"/>
      <c r="E97" s="26"/>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row>
    <row r="98" spans="2:51" ht="15" customHeight="1">
      <c r="B98" s="12"/>
      <c r="C98" s="12"/>
      <c r="D98" s="12"/>
      <c r="E98" s="26"/>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2:51" ht="15" customHeight="1">
      <c r="B99" s="12"/>
      <c r="C99" s="12"/>
      <c r="D99" s="12"/>
      <c r="E99" s="26"/>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row>
    <row r="100" spans="2:51" ht="15" customHeight="1">
      <c r="B100" s="12"/>
      <c r="C100" s="12"/>
      <c r="D100" s="12"/>
      <c r="E100" s="26"/>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row>
    <row r="101" spans="2:51" ht="15" customHeight="1">
      <c r="B101" s="12"/>
      <c r="C101" s="12"/>
      <c r="D101" s="12"/>
      <c r="E101" s="26"/>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row>
    <row r="102" spans="2:51" ht="15" customHeight="1">
      <c r="B102" s="12"/>
      <c r="C102" s="12"/>
      <c r="D102" s="12"/>
      <c r="E102" s="26"/>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row>
    <row r="103" spans="2:51" ht="15" customHeight="1">
      <c r="B103" s="12"/>
      <c r="C103" s="12"/>
      <c r="D103" s="12"/>
      <c r="E103" s="26"/>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row>
    <row r="104" spans="2:51" ht="15" customHeight="1">
      <c r="B104" s="12"/>
      <c r="C104" s="12"/>
      <c r="D104" s="12"/>
      <c r="E104" s="26"/>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row>
    <row r="105" spans="2:51" ht="15" customHeight="1">
      <c r="B105" s="12"/>
      <c r="C105" s="12"/>
      <c r="D105" s="12"/>
      <c r="E105" s="26"/>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row>
    <row r="106" spans="2:51" ht="15" customHeight="1">
      <c r="B106" s="12"/>
      <c r="C106" s="12"/>
      <c r="D106" s="12"/>
      <c r="E106" s="26"/>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row>
    <row r="107" spans="2:51" ht="15" customHeight="1">
      <c r="B107" s="12"/>
      <c r="C107" s="12"/>
      <c r="D107" s="12"/>
      <c r="E107" s="26"/>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row>
    <row r="108" spans="2:51" ht="15" customHeight="1">
      <c r="B108" s="12"/>
      <c r="C108" s="12"/>
      <c r="D108" s="12"/>
      <c r="E108" s="26"/>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row>
    <row r="109" spans="2:51" ht="15" customHeight="1">
      <c r="B109" s="12"/>
      <c r="C109" s="12"/>
      <c r="D109" s="12"/>
      <c r="E109" s="26"/>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row>
    <row r="110" spans="2:51" ht="15" customHeight="1">
      <c r="B110" s="12"/>
      <c r="C110" s="12"/>
      <c r="D110" s="12"/>
      <c r="E110" s="26"/>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row>
    <row r="111" spans="2:51" ht="15" customHeight="1">
      <c r="B111" s="12"/>
      <c r="C111" s="12"/>
      <c r="D111" s="12"/>
      <c r="E111" s="26"/>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row>
    <row r="112" spans="2:51" ht="15" customHeight="1">
      <c r="B112" s="12"/>
      <c r="C112" s="12"/>
      <c r="D112" s="12"/>
      <c r="E112" s="26"/>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row>
    <row r="113" spans="2:51" ht="15" customHeight="1">
      <c r="B113" s="12"/>
      <c r="C113" s="12"/>
      <c r="D113" s="12"/>
      <c r="E113" s="26"/>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row>
    <row r="114" spans="2:51" ht="15" customHeight="1">
      <c r="B114" s="12"/>
      <c r="C114" s="12"/>
      <c r="D114" s="12"/>
      <c r="E114" s="26"/>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row>
    <row r="115" spans="2:51" ht="15" customHeight="1">
      <c r="B115" s="12"/>
      <c r="C115" s="12"/>
      <c r="D115" s="12"/>
      <c r="E115" s="26"/>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row>
    <row r="116" spans="2:51" ht="15" customHeight="1">
      <c r="B116" s="12"/>
      <c r="C116" s="12"/>
      <c r="D116" s="12"/>
      <c r="E116" s="26"/>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row>
    <row r="117" spans="2:51" ht="15" customHeight="1">
      <c r="B117" s="12"/>
      <c r="C117" s="12"/>
      <c r="D117" s="12"/>
      <c r="E117" s="26"/>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row>
    <row r="118" spans="2:51" ht="15" customHeight="1">
      <c r="B118" s="12"/>
      <c r="C118" s="12"/>
      <c r="D118" s="12"/>
      <c r="E118" s="26"/>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row>
    <row r="119" spans="2:51" ht="15" customHeight="1">
      <c r="B119" s="12"/>
      <c r="C119" s="12"/>
      <c r="D119" s="12"/>
      <c r="E119" s="26"/>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row>
    <row r="120" spans="2:51" ht="15" customHeight="1">
      <c r="B120" s="12"/>
      <c r="C120" s="12"/>
      <c r="D120" s="12"/>
      <c r="E120" s="26"/>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row>
    <row r="121" spans="2:51" ht="15" customHeight="1">
      <c r="B121" s="12"/>
      <c r="C121" s="12"/>
      <c r="D121" s="12"/>
      <c r="E121" s="26"/>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row>
    <row r="122" spans="2:51" ht="15" customHeight="1">
      <c r="B122" s="12"/>
      <c r="C122" s="12"/>
      <c r="D122" s="12"/>
      <c r="E122" s="26"/>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row>
    <row r="123" spans="2:51" ht="15" customHeight="1">
      <c r="B123" s="12"/>
      <c r="C123" s="12"/>
      <c r="D123" s="12"/>
      <c r="E123" s="26"/>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row>
    <row r="124" spans="2:51" ht="15" customHeight="1">
      <c r="B124" s="12"/>
      <c r="C124" s="12"/>
      <c r="D124" s="12"/>
      <c r="E124" s="26"/>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row>
    <row r="125" spans="2:51" ht="15" customHeight="1">
      <c r="B125" s="12"/>
      <c r="C125" s="12"/>
      <c r="D125" s="12"/>
      <c r="E125" s="26"/>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row>
    <row r="126" spans="2:51" ht="15" customHeight="1">
      <c r="B126" s="12"/>
      <c r="C126" s="12"/>
      <c r="D126" s="12"/>
      <c r="E126" s="26"/>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row>
    <row r="127" spans="2:51" ht="15" customHeight="1">
      <c r="B127" s="12"/>
      <c r="C127" s="12"/>
      <c r="D127" s="12"/>
      <c r="E127" s="26"/>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row>
    <row r="128" spans="2:51" ht="15" customHeight="1">
      <c r="B128" s="12"/>
      <c r="C128" s="12"/>
      <c r="D128" s="12"/>
      <c r="E128" s="26"/>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row>
  </sheetData>
  <sheetProtection algorithmName="SHA-512" hashValue="2/BONR1VlGlMStAjUyM+u2ARQ5y0qDhv0rN/R3EKhvYlo/d/l1svaaUb0nLdhYtS6n8xqTOREaKi3QrMpogEww==" saltValue="4QgG6kp1OQem1BWl88NDRA==" spinCount="100000" sheet="1" objects="1" scenarios="1"/>
  <protectedRanges>
    <protectedRange sqref="D6:D8" name="Range1"/>
    <protectedRange sqref="H6" name="Range2"/>
  </protectedRanges>
  <mergeCells count="17">
    <mergeCell ref="B8:C8"/>
    <mergeCell ref="G11:H12"/>
    <mergeCell ref="B10:D11"/>
    <mergeCell ref="G18:H26"/>
    <mergeCell ref="B2:D2"/>
    <mergeCell ref="G2:H2"/>
    <mergeCell ref="B6:C6"/>
    <mergeCell ref="B7:C7"/>
    <mergeCell ref="B5:D5"/>
    <mergeCell ref="H28:H35"/>
    <mergeCell ref="Y3:AE3"/>
    <mergeCell ref="AE32:AM32"/>
    <mergeCell ref="M32:U32"/>
    <mergeCell ref="V32:AD32"/>
    <mergeCell ref="K3:Q3"/>
    <mergeCell ref="R3:X3"/>
    <mergeCell ref="G5:H5"/>
  </mergeCells>
  <conditionalFormatting sqref="G13:H13">
    <cfRule type="cellIs" dxfId="4" priority="8" operator="equal">
      <formula>""</formula>
    </cfRule>
  </conditionalFormatting>
  <conditionalFormatting sqref="G11">
    <cfRule type="cellIs" dxfId="3" priority="6" operator="equal">
      <formula>"Please Contact vwr.technical@hichrom.com"</formula>
    </cfRule>
  </conditionalFormatting>
  <conditionalFormatting sqref="B10">
    <cfRule type="cellIs" dxfId="2" priority="5" operator="equal">
      <formula>"Please Contact vwr.technical@hichrom.com"</formula>
    </cfRule>
  </conditionalFormatting>
  <conditionalFormatting sqref="B12:D35">
    <cfRule type="expression" dxfId="1" priority="2">
      <formula>$D$13="-"</formula>
    </cfRule>
  </conditionalFormatting>
  <conditionalFormatting sqref="D13:D35">
    <cfRule type="cellIs" dxfId="0" priority="1" operator="equal">
      <formula>"-"</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AD35"/>
  <sheetViews>
    <sheetView workbookViewId="0">
      <pane xSplit="2" ySplit="9" topLeftCell="S10" activePane="bottomRight" state="frozen"/>
      <selection pane="topRight" activeCell="C1" sqref="C1"/>
      <selection pane="bottomLeft" activeCell="A10" sqref="A10"/>
      <selection pane="bottomRight" activeCell="A42" sqref="A42"/>
    </sheetView>
  </sheetViews>
  <sheetFormatPr defaultRowHeight="15"/>
  <cols>
    <col min="2" max="2" width="25.140625" customWidth="1"/>
    <col min="3" max="30" width="16.5703125" customWidth="1"/>
  </cols>
  <sheetData>
    <row r="2" spans="2:30" s="11" customFormat="1" hidden="1">
      <c r="C2" s="11">
        <v>1</v>
      </c>
      <c r="D2" s="11">
        <v>2</v>
      </c>
      <c r="E2" s="11">
        <v>3</v>
      </c>
      <c r="F2" s="11">
        <v>4</v>
      </c>
      <c r="G2" s="11">
        <v>5</v>
      </c>
      <c r="H2" s="11">
        <v>6</v>
      </c>
      <c r="I2" s="11">
        <v>7</v>
      </c>
      <c r="J2" s="11">
        <v>10</v>
      </c>
      <c r="K2" s="11">
        <v>11</v>
      </c>
      <c r="L2" s="11">
        <v>12</v>
      </c>
      <c r="M2" s="11">
        <v>13</v>
      </c>
      <c r="N2" s="11">
        <v>14</v>
      </c>
      <c r="O2" s="11">
        <v>15</v>
      </c>
      <c r="P2" s="11">
        <v>16</v>
      </c>
      <c r="Q2" s="11">
        <v>19</v>
      </c>
      <c r="R2" s="11">
        <v>20</v>
      </c>
      <c r="S2" s="11">
        <v>21</v>
      </c>
      <c r="T2" s="11">
        <v>22</v>
      </c>
      <c r="U2" s="11">
        <v>23</v>
      </c>
      <c r="V2" s="11">
        <v>24</v>
      </c>
      <c r="W2" s="11">
        <v>25</v>
      </c>
      <c r="X2" s="11">
        <v>28</v>
      </c>
      <c r="Y2" s="11">
        <v>29</v>
      </c>
      <c r="Z2" s="11">
        <v>30</v>
      </c>
      <c r="AA2" s="11">
        <v>31</v>
      </c>
      <c r="AB2" s="11">
        <v>32</v>
      </c>
      <c r="AC2" s="11">
        <v>33</v>
      </c>
      <c r="AD2" s="11">
        <v>34</v>
      </c>
    </row>
    <row r="3" spans="2:30" s="11" customFormat="1"/>
    <row r="4" spans="2:30" s="11" customFormat="1">
      <c r="B4" s="146" t="s">
        <v>543</v>
      </c>
    </row>
    <row r="5" spans="2:30" s="11" customFormat="1">
      <c r="B5" s="146"/>
    </row>
    <row r="6" spans="2:30">
      <c r="B6" s="146"/>
    </row>
    <row r="7" spans="2:30">
      <c r="B7" s="16" t="s">
        <v>535</v>
      </c>
      <c r="C7" s="147">
        <v>2.1</v>
      </c>
      <c r="D7" s="147"/>
      <c r="E7" s="147"/>
      <c r="F7" s="147"/>
      <c r="G7" s="147"/>
      <c r="H7" s="147"/>
      <c r="I7" s="147"/>
      <c r="J7" s="148">
        <v>3</v>
      </c>
      <c r="K7" s="148"/>
      <c r="L7" s="148"/>
      <c r="M7" s="148"/>
      <c r="N7" s="148"/>
      <c r="O7" s="148"/>
      <c r="P7" s="148"/>
      <c r="Q7" s="149">
        <v>4</v>
      </c>
      <c r="R7" s="149"/>
      <c r="S7" s="149"/>
      <c r="T7" s="149"/>
      <c r="U7" s="149"/>
      <c r="V7" s="149"/>
      <c r="W7" s="149"/>
      <c r="X7" s="150">
        <v>4.5999999999999996</v>
      </c>
      <c r="Y7" s="150"/>
      <c r="Z7" s="150"/>
      <c r="AA7" s="150"/>
      <c r="AB7" s="150"/>
      <c r="AC7" s="150"/>
      <c r="AD7" s="150"/>
    </row>
    <row r="8" spans="2:30">
      <c r="B8" s="16" t="s">
        <v>534</v>
      </c>
      <c r="C8" s="1">
        <v>20</v>
      </c>
      <c r="D8" s="1">
        <v>30</v>
      </c>
      <c r="E8" s="1">
        <v>50</v>
      </c>
      <c r="F8" s="1">
        <v>75</v>
      </c>
      <c r="G8" s="1">
        <v>100</v>
      </c>
      <c r="H8" s="1">
        <v>125</v>
      </c>
      <c r="I8" s="1">
        <v>150</v>
      </c>
      <c r="J8" s="2">
        <v>20</v>
      </c>
      <c r="K8" s="2">
        <v>30</v>
      </c>
      <c r="L8" s="2">
        <v>50</v>
      </c>
      <c r="M8" s="2">
        <v>75</v>
      </c>
      <c r="N8" s="2">
        <v>100</v>
      </c>
      <c r="O8" s="2">
        <v>125</v>
      </c>
      <c r="P8" s="2">
        <v>150</v>
      </c>
      <c r="Q8" s="3">
        <v>20</v>
      </c>
      <c r="R8" s="3">
        <v>30</v>
      </c>
      <c r="S8" s="3">
        <v>50</v>
      </c>
      <c r="T8" s="3">
        <v>75</v>
      </c>
      <c r="U8" s="3">
        <v>100</v>
      </c>
      <c r="V8" s="3">
        <v>125</v>
      </c>
      <c r="W8" s="3">
        <v>150</v>
      </c>
      <c r="X8" s="4">
        <v>20</v>
      </c>
      <c r="Y8" s="4">
        <v>30</v>
      </c>
      <c r="Z8" s="4">
        <v>50</v>
      </c>
      <c r="AA8" s="4">
        <v>75</v>
      </c>
      <c r="AB8" s="4">
        <v>100</v>
      </c>
      <c r="AC8" s="4">
        <v>125</v>
      </c>
      <c r="AD8" s="4">
        <v>150</v>
      </c>
    </row>
    <row r="9" spans="2:30">
      <c r="B9" s="16" t="s">
        <v>533</v>
      </c>
      <c r="C9" s="5" t="s">
        <v>21</v>
      </c>
      <c r="D9" s="5" t="s">
        <v>22</v>
      </c>
      <c r="E9" s="5" t="s">
        <v>23</v>
      </c>
      <c r="F9" s="5" t="s">
        <v>24</v>
      </c>
      <c r="G9" s="5" t="s">
        <v>25</v>
      </c>
      <c r="H9" s="5" t="s">
        <v>26</v>
      </c>
      <c r="I9" s="5" t="s">
        <v>27</v>
      </c>
      <c r="J9" s="6" t="s">
        <v>28</v>
      </c>
      <c r="K9" s="6" t="s">
        <v>29</v>
      </c>
      <c r="L9" s="6" t="s">
        <v>30</v>
      </c>
      <c r="M9" s="6" t="s">
        <v>31</v>
      </c>
      <c r="N9" s="6" t="s">
        <v>32</v>
      </c>
      <c r="O9" s="6" t="s">
        <v>33</v>
      </c>
      <c r="P9" s="6" t="s">
        <v>34</v>
      </c>
      <c r="Q9" s="7" t="s">
        <v>35</v>
      </c>
      <c r="R9" s="7" t="s">
        <v>36</v>
      </c>
      <c r="S9" s="7" t="s">
        <v>37</v>
      </c>
      <c r="T9" s="7" t="s">
        <v>38</v>
      </c>
      <c r="U9" s="7" t="s">
        <v>39</v>
      </c>
      <c r="V9" s="7" t="s">
        <v>40</v>
      </c>
      <c r="W9" s="7" t="s">
        <v>41</v>
      </c>
      <c r="X9" s="8" t="s">
        <v>42</v>
      </c>
      <c r="Y9" s="8" t="s">
        <v>43</v>
      </c>
      <c r="Z9" s="8" t="s">
        <v>44</v>
      </c>
      <c r="AA9" s="8" t="s">
        <v>45</v>
      </c>
      <c r="AB9" s="8" t="s">
        <v>46</v>
      </c>
      <c r="AC9" s="8" t="s">
        <v>47</v>
      </c>
      <c r="AD9" s="8" t="s">
        <v>48</v>
      </c>
    </row>
    <row r="10" spans="2:3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c r="B11" s="10" t="s">
        <v>0</v>
      </c>
      <c r="C11" s="56" t="s">
        <v>556</v>
      </c>
      <c r="D11" s="56" t="s">
        <v>159</v>
      </c>
      <c r="E11" s="56" t="s">
        <v>607</v>
      </c>
      <c r="F11" s="56" t="s">
        <v>50</v>
      </c>
      <c r="G11" s="56" t="s">
        <v>606</v>
      </c>
      <c r="H11" s="56" t="s">
        <v>50</v>
      </c>
      <c r="I11" s="56" t="s">
        <v>608</v>
      </c>
      <c r="J11" s="57" t="s">
        <v>609</v>
      </c>
      <c r="K11" s="57" t="s">
        <v>610</v>
      </c>
      <c r="L11" s="57" t="s">
        <v>611</v>
      </c>
      <c r="M11" s="57" t="s">
        <v>50</v>
      </c>
      <c r="N11" s="57" t="s">
        <v>612</v>
      </c>
      <c r="O11" s="57" t="s">
        <v>50</v>
      </c>
      <c r="P11" s="57" t="s">
        <v>50</v>
      </c>
      <c r="Q11" s="58" t="s">
        <v>50</v>
      </c>
      <c r="R11" s="58" t="s">
        <v>50</v>
      </c>
      <c r="S11" s="58" t="s">
        <v>50</v>
      </c>
      <c r="T11" s="58" t="s">
        <v>50</v>
      </c>
      <c r="U11" s="58" t="s">
        <v>50</v>
      </c>
      <c r="V11" s="58" t="s">
        <v>50</v>
      </c>
      <c r="W11" s="58" t="s">
        <v>50</v>
      </c>
      <c r="X11" s="59" t="s">
        <v>160</v>
      </c>
      <c r="Y11" s="59" t="s">
        <v>613</v>
      </c>
      <c r="Z11" s="59" t="s">
        <v>49</v>
      </c>
      <c r="AA11" s="59" t="s">
        <v>50</v>
      </c>
      <c r="AB11" s="59" t="s">
        <v>62</v>
      </c>
      <c r="AC11" s="59" t="s">
        <v>50</v>
      </c>
      <c r="AD11" s="59" t="s">
        <v>76</v>
      </c>
    </row>
    <row r="12" spans="2:30">
      <c r="B12" s="10" t="s">
        <v>1</v>
      </c>
      <c r="C12" s="56" t="s">
        <v>50</v>
      </c>
      <c r="D12" s="56" t="s">
        <v>50</v>
      </c>
      <c r="E12" s="56" t="s">
        <v>50</v>
      </c>
      <c r="F12" s="56" t="s">
        <v>50</v>
      </c>
      <c r="G12" s="56" t="s">
        <v>50</v>
      </c>
      <c r="H12" s="56" t="s">
        <v>50</v>
      </c>
      <c r="I12" s="56" t="s">
        <v>50</v>
      </c>
      <c r="J12" s="57" t="s">
        <v>50</v>
      </c>
      <c r="K12" s="57" t="s">
        <v>50</v>
      </c>
      <c r="L12" s="57" t="s">
        <v>50</v>
      </c>
      <c r="M12" s="57" t="s">
        <v>50</v>
      </c>
      <c r="N12" s="57" t="s">
        <v>50</v>
      </c>
      <c r="O12" s="57" t="s">
        <v>50</v>
      </c>
      <c r="P12" s="57" t="s">
        <v>50</v>
      </c>
      <c r="Q12" s="58" t="s">
        <v>50</v>
      </c>
      <c r="R12" s="58" t="s">
        <v>50</v>
      </c>
      <c r="S12" s="58" t="s">
        <v>50</v>
      </c>
      <c r="T12" s="58" t="s">
        <v>50</v>
      </c>
      <c r="U12" s="58" t="s">
        <v>50</v>
      </c>
      <c r="V12" s="58" t="s">
        <v>50</v>
      </c>
      <c r="W12" s="58" t="s">
        <v>50</v>
      </c>
      <c r="X12" s="59" t="s">
        <v>50</v>
      </c>
      <c r="Y12" s="59" t="s">
        <v>50</v>
      </c>
      <c r="Z12" s="59" t="s">
        <v>50</v>
      </c>
      <c r="AA12" s="59" t="s">
        <v>50</v>
      </c>
      <c r="AB12" s="59" t="s">
        <v>50</v>
      </c>
      <c r="AC12" s="59" t="s">
        <v>50</v>
      </c>
      <c r="AD12" s="59" t="s">
        <v>50</v>
      </c>
    </row>
    <row r="13" spans="2:30">
      <c r="B13" s="10" t="s">
        <v>2</v>
      </c>
      <c r="C13" s="56" t="s">
        <v>50</v>
      </c>
      <c r="D13" s="56" t="s">
        <v>50</v>
      </c>
      <c r="E13" s="56" t="s">
        <v>511</v>
      </c>
      <c r="F13" s="56" t="s">
        <v>50</v>
      </c>
      <c r="G13" s="56" t="s">
        <v>512</v>
      </c>
      <c r="H13" s="56" t="s">
        <v>50</v>
      </c>
      <c r="I13" s="56" t="s">
        <v>513</v>
      </c>
      <c r="J13" s="57" t="s">
        <v>50</v>
      </c>
      <c r="K13" s="57" t="s">
        <v>50</v>
      </c>
      <c r="L13" s="57" t="s">
        <v>514</v>
      </c>
      <c r="M13" s="57" t="s">
        <v>50</v>
      </c>
      <c r="N13" s="57" t="s">
        <v>515</v>
      </c>
      <c r="O13" s="57" t="s">
        <v>50</v>
      </c>
      <c r="P13" s="57" t="s">
        <v>516</v>
      </c>
      <c r="Q13" s="58" t="s">
        <v>50</v>
      </c>
      <c r="R13" s="58" t="s">
        <v>50</v>
      </c>
      <c r="S13" s="58" t="s">
        <v>517</v>
      </c>
      <c r="T13" s="58" t="s">
        <v>50</v>
      </c>
      <c r="U13" s="58" t="s">
        <v>518</v>
      </c>
      <c r="V13" s="58" t="s">
        <v>50</v>
      </c>
      <c r="W13" s="58" t="s">
        <v>561</v>
      </c>
      <c r="X13" s="59" t="s">
        <v>50</v>
      </c>
      <c r="Y13" s="59" t="s">
        <v>50</v>
      </c>
      <c r="Z13" s="59" t="s">
        <v>51</v>
      </c>
      <c r="AA13" s="59" t="s">
        <v>50</v>
      </c>
      <c r="AB13" s="59" t="s">
        <v>63</v>
      </c>
      <c r="AC13" s="59" t="s">
        <v>50</v>
      </c>
      <c r="AD13" s="59" t="s">
        <v>77</v>
      </c>
    </row>
    <row r="14" spans="2:30">
      <c r="B14" s="10" t="s">
        <v>3</v>
      </c>
      <c r="C14" s="56" t="s">
        <v>50</v>
      </c>
      <c r="D14" s="56" t="s">
        <v>50</v>
      </c>
      <c r="E14" s="56" t="s">
        <v>50</v>
      </c>
      <c r="F14" s="56" t="s">
        <v>50</v>
      </c>
      <c r="G14" s="56" t="s">
        <v>50</v>
      </c>
      <c r="H14" s="56" t="s">
        <v>50</v>
      </c>
      <c r="I14" s="56" t="s">
        <v>50</v>
      </c>
      <c r="J14" s="57" t="s">
        <v>50</v>
      </c>
      <c r="K14" s="57" t="s">
        <v>50</v>
      </c>
      <c r="L14" s="57" t="s">
        <v>50</v>
      </c>
      <c r="M14" s="57" t="s">
        <v>50</v>
      </c>
      <c r="N14" s="57" t="s">
        <v>50</v>
      </c>
      <c r="O14" s="57" t="s">
        <v>50</v>
      </c>
      <c r="P14" s="57" t="s">
        <v>50</v>
      </c>
      <c r="Q14" s="58" t="s">
        <v>50</v>
      </c>
      <c r="R14" s="58" t="s">
        <v>50</v>
      </c>
      <c r="S14" s="58" t="s">
        <v>50</v>
      </c>
      <c r="T14" s="58" t="s">
        <v>50</v>
      </c>
      <c r="U14" s="58" t="s">
        <v>50</v>
      </c>
      <c r="V14" s="58" t="s">
        <v>50</v>
      </c>
      <c r="W14" s="58" t="s">
        <v>50</v>
      </c>
      <c r="X14" s="59" t="s">
        <v>50</v>
      </c>
      <c r="Y14" s="59" t="s">
        <v>50</v>
      </c>
      <c r="Z14" s="59" t="s">
        <v>50</v>
      </c>
      <c r="AA14" s="59" t="s">
        <v>50</v>
      </c>
      <c r="AB14" s="59" t="s">
        <v>50</v>
      </c>
      <c r="AC14" s="59" t="s">
        <v>50</v>
      </c>
      <c r="AD14" s="59" t="s">
        <v>50</v>
      </c>
    </row>
    <row r="15" spans="2:30">
      <c r="B15" s="10" t="s">
        <v>4</v>
      </c>
      <c r="C15" s="56" t="s">
        <v>50</v>
      </c>
      <c r="D15" s="56" t="s">
        <v>310</v>
      </c>
      <c r="E15" s="56" t="s">
        <v>311</v>
      </c>
      <c r="F15" s="56" t="s">
        <v>312</v>
      </c>
      <c r="G15" s="56" t="s">
        <v>313</v>
      </c>
      <c r="H15" s="56" t="s">
        <v>314</v>
      </c>
      <c r="I15" s="56" t="s">
        <v>315</v>
      </c>
      <c r="J15" s="57" t="s">
        <v>50</v>
      </c>
      <c r="K15" s="57" t="s">
        <v>316</v>
      </c>
      <c r="L15" s="57" t="s">
        <v>317</v>
      </c>
      <c r="M15" s="57" t="s">
        <v>318</v>
      </c>
      <c r="N15" s="57" t="s">
        <v>319</v>
      </c>
      <c r="O15" s="57" t="s">
        <v>320</v>
      </c>
      <c r="P15" s="57" t="s">
        <v>321</v>
      </c>
      <c r="Q15" s="58" t="s">
        <v>50</v>
      </c>
      <c r="R15" s="58" t="s">
        <v>322</v>
      </c>
      <c r="S15" s="58" t="s">
        <v>323</v>
      </c>
      <c r="T15" s="58" t="s">
        <v>324</v>
      </c>
      <c r="U15" s="58" t="s">
        <v>325</v>
      </c>
      <c r="V15" s="58" t="s">
        <v>326</v>
      </c>
      <c r="W15" s="58" t="s">
        <v>327</v>
      </c>
      <c r="X15" s="59" t="s">
        <v>50</v>
      </c>
      <c r="Y15" s="59" t="s">
        <v>328</v>
      </c>
      <c r="Z15" s="59" t="s">
        <v>52</v>
      </c>
      <c r="AA15" s="59" t="s">
        <v>329</v>
      </c>
      <c r="AB15" s="59" t="s">
        <v>64</v>
      </c>
      <c r="AC15" s="59" t="s">
        <v>330</v>
      </c>
      <c r="AD15" s="59" t="s">
        <v>78</v>
      </c>
    </row>
    <row r="16" spans="2:30">
      <c r="B16" s="10" t="s">
        <v>545</v>
      </c>
      <c r="C16" s="56" t="s">
        <v>437</v>
      </c>
      <c r="D16" s="56" t="s">
        <v>432</v>
      </c>
      <c r="E16" s="56" t="s">
        <v>433</v>
      </c>
      <c r="F16" s="56" t="s">
        <v>434</v>
      </c>
      <c r="G16" s="56" t="s">
        <v>435</v>
      </c>
      <c r="H16" s="56" t="s">
        <v>50</v>
      </c>
      <c r="I16" s="56" t="s">
        <v>436</v>
      </c>
      <c r="J16" s="57" t="s">
        <v>50</v>
      </c>
      <c r="K16" s="57" t="s">
        <v>438</v>
      </c>
      <c r="L16" s="57" t="s">
        <v>439</v>
      </c>
      <c r="M16" s="57" t="s">
        <v>440</v>
      </c>
      <c r="N16" s="57" t="s">
        <v>441</v>
      </c>
      <c r="O16" s="57" t="s">
        <v>50</v>
      </c>
      <c r="P16" s="57" t="s">
        <v>442</v>
      </c>
      <c r="Q16" s="58" t="s">
        <v>443</v>
      </c>
      <c r="R16" s="58" t="s">
        <v>50</v>
      </c>
      <c r="S16" s="58" t="s">
        <v>50</v>
      </c>
      <c r="T16" s="58" t="s">
        <v>50</v>
      </c>
      <c r="U16" s="58" t="s">
        <v>50</v>
      </c>
      <c r="V16" s="58" t="s">
        <v>444</v>
      </c>
      <c r="W16" s="58" t="s">
        <v>445</v>
      </c>
      <c r="X16" s="59" t="s">
        <v>50</v>
      </c>
      <c r="Y16" s="59" t="s">
        <v>446</v>
      </c>
      <c r="Z16" s="59" t="s">
        <v>53</v>
      </c>
      <c r="AA16" s="59" t="s">
        <v>447</v>
      </c>
      <c r="AB16" s="59" t="s">
        <v>65</v>
      </c>
      <c r="AC16" s="59" t="s">
        <v>50</v>
      </c>
      <c r="AD16" s="59" t="s">
        <v>79</v>
      </c>
    </row>
    <row r="17" spans="2:30">
      <c r="B17" s="10" t="s">
        <v>6</v>
      </c>
      <c r="C17" s="56" t="s">
        <v>50</v>
      </c>
      <c r="D17" s="56" t="s">
        <v>50</v>
      </c>
      <c r="E17" s="56" t="s">
        <v>50</v>
      </c>
      <c r="F17" s="56" t="s">
        <v>50</v>
      </c>
      <c r="G17" s="56" t="s">
        <v>50</v>
      </c>
      <c r="H17" s="56" t="s">
        <v>50</v>
      </c>
      <c r="I17" s="56" t="s">
        <v>50</v>
      </c>
      <c r="J17" s="57" t="s">
        <v>50</v>
      </c>
      <c r="K17" s="57" t="s">
        <v>50</v>
      </c>
      <c r="L17" s="57" t="s">
        <v>50</v>
      </c>
      <c r="M17" s="57" t="s">
        <v>50</v>
      </c>
      <c r="N17" s="57" t="s">
        <v>50</v>
      </c>
      <c r="O17" s="57" t="s">
        <v>50</v>
      </c>
      <c r="P17" s="57" t="s">
        <v>50</v>
      </c>
      <c r="Q17" s="58" t="s">
        <v>50</v>
      </c>
      <c r="R17" s="58" t="s">
        <v>50</v>
      </c>
      <c r="S17" s="58" t="s">
        <v>50</v>
      </c>
      <c r="T17" s="58" t="s">
        <v>50</v>
      </c>
      <c r="U17" s="58" t="s">
        <v>50</v>
      </c>
      <c r="V17" s="58" t="s">
        <v>359</v>
      </c>
      <c r="W17" s="58" t="s">
        <v>50</v>
      </c>
      <c r="X17" s="59" t="s">
        <v>50</v>
      </c>
      <c r="Y17" s="59" t="s">
        <v>50</v>
      </c>
      <c r="Z17" s="59" t="s">
        <v>50</v>
      </c>
      <c r="AA17" s="59" t="s">
        <v>50</v>
      </c>
      <c r="AB17" s="59">
        <v>720841.46</v>
      </c>
      <c r="AC17" s="59" t="s">
        <v>360</v>
      </c>
      <c r="AD17" s="59">
        <v>720949.46</v>
      </c>
    </row>
    <row r="18" spans="2:30">
      <c r="B18" s="10" t="s">
        <v>7</v>
      </c>
      <c r="C18" s="56" t="s">
        <v>50</v>
      </c>
      <c r="D18" s="56" t="s">
        <v>50</v>
      </c>
      <c r="E18" s="56" t="s">
        <v>50</v>
      </c>
      <c r="F18" s="56" t="s">
        <v>50</v>
      </c>
      <c r="G18" s="56" t="s">
        <v>50</v>
      </c>
      <c r="H18" s="56" t="s">
        <v>50</v>
      </c>
      <c r="I18" s="56" t="s">
        <v>50</v>
      </c>
      <c r="J18" s="57" t="s">
        <v>50</v>
      </c>
      <c r="K18" s="57" t="s">
        <v>50</v>
      </c>
      <c r="L18" s="57" t="s">
        <v>50</v>
      </c>
      <c r="M18" s="57" t="s">
        <v>50</v>
      </c>
      <c r="N18" s="57" t="s">
        <v>50</v>
      </c>
      <c r="O18" s="57" t="s">
        <v>50</v>
      </c>
      <c r="P18" s="57" t="s">
        <v>50</v>
      </c>
      <c r="Q18" s="58" t="s">
        <v>50</v>
      </c>
      <c r="R18" s="58" t="s">
        <v>50</v>
      </c>
      <c r="S18" s="58" t="s">
        <v>50</v>
      </c>
      <c r="T18" s="58" t="s">
        <v>50</v>
      </c>
      <c r="U18" s="58" t="s">
        <v>371</v>
      </c>
      <c r="V18" s="58" t="s">
        <v>372</v>
      </c>
      <c r="W18" s="58" t="s">
        <v>50</v>
      </c>
      <c r="X18" s="59" t="s">
        <v>50</v>
      </c>
      <c r="Y18" s="59" t="s">
        <v>50</v>
      </c>
      <c r="Z18" s="59" t="s">
        <v>50</v>
      </c>
      <c r="AA18" s="59" t="s">
        <v>50</v>
      </c>
      <c r="AB18" s="59">
        <v>720149.46</v>
      </c>
      <c r="AC18" s="59">
        <v>720040.46</v>
      </c>
      <c r="AD18" s="59">
        <v>720740.46</v>
      </c>
    </row>
    <row r="19" spans="2:30">
      <c r="B19" s="10" t="s">
        <v>331</v>
      </c>
      <c r="C19" s="56" t="s">
        <v>50</v>
      </c>
      <c r="D19" s="56" t="s">
        <v>50</v>
      </c>
      <c r="E19" s="56" t="s">
        <v>558</v>
      </c>
      <c r="F19" s="56" t="s">
        <v>50</v>
      </c>
      <c r="G19" s="56" t="s">
        <v>332</v>
      </c>
      <c r="H19" s="56" t="s">
        <v>333</v>
      </c>
      <c r="I19" s="56" t="s">
        <v>557</v>
      </c>
      <c r="J19" s="57" t="s">
        <v>50</v>
      </c>
      <c r="K19" s="57" t="s">
        <v>50</v>
      </c>
      <c r="L19" s="57" t="s">
        <v>334</v>
      </c>
      <c r="M19" s="57" t="s">
        <v>50</v>
      </c>
      <c r="N19" s="57" t="s">
        <v>559</v>
      </c>
      <c r="O19" s="57" t="s">
        <v>560</v>
      </c>
      <c r="P19" s="57" t="s">
        <v>335</v>
      </c>
      <c r="Q19" s="58" t="s">
        <v>50</v>
      </c>
      <c r="R19" s="58" t="s">
        <v>50</v>
      </c>
      <c r="S19" s="58" t="s">
        <v>336</v>
      </c>
      <c r="T19" s="58" t="s">
        <v>50</v>
      </c>
      <c r="U19" s="58" t="s">
        <v>337</v>
      </c>
      <c r="V19" s="58" t="s">
        <v>338</v>
      </c>
      <c r="W19" s="58" t="s">
        <v>339</v>
      </c>
      <c r="X19" s="59" t="s">
        <v>50</v>
      </c>
      <c r="Y19" s="59" t="s">
        <v>50</v>
      </c>
      <c r="Z19" s="59">
        <v>760050.46</v>
      </c>
      <c r="AA19" s="59" t="s">
        <v>340</v>
      </c>
      <c r="AB19" s="59">
        <v>760054.46</v>
      </c>
      <c r="AC19" s="59" t="s">
        <v>341</v>
      </c>
      <c r="AD19" s="59">
        <v>760053.46</v>
      </c>
    </row>
    <row r="20" spans="2:30">
      <c r="B20" s="10" t="s">
        <v>8</v>
      </c>
      <c r="C20" s="56" t="s">
        <v>50</v>
      </c>
      <c r="D20" s="56" t="s">
        <v>50</v>
      </c>
      <c r="E20" s="56" t="s">
        <v>50</v>
      </c>
      <c r="F20" s="56" t="s">
        <v>50</v>
      </c>
      <c r="G20" s="56" t="s">
        <v>50</v>
      </c>
      <c r="H20" s="56" t="s">
        <v>50</v>
      </c>
      <c r="I20" s="56" t="s">
        <v>50</v>
      </c>
      <c r="J20" s="57" t="s">
        <v>50</v>
      </c>
      <c r="K20" s="57" t="s">
        <v>50</v>
      </c>
      <c r="L20" s="57" t="s">
        <v>50</v>
      </c>
      <c r="M20" s="57" t="s">
        <v>50</v>
      </c>
      <c r="N20" s="57" t="s">
        <v>50</v>
      </c>
      <c r="O20" s="57" t="s">
        <v>50</v>
      </c>
      <c r="P20" s="57" t="s">
        <v>50</v>
      </c>
      <c r="Q20" s="58" t="s">
        <v>50</v>
      </c>
      <c r="R20" s="58" t="s">
        <v>50</v>
      </c>
      <c r="S20" s="58" t="s">
        <v>50</v>
      </c>
      <c r="T20" s="58" t="s">
        <v>50</v>
      </c>
      <c r="U20" s="58" t="s">
        <v>50</v>
      </c>
      <c r="V20" s="58" t="s">
        <v>50</v>
      </c>
      <c r="W20" s="58" t="s">
        <v>50</v>
      </c>
      <c r="X20" s="59" t="s">
        <v>50</v>
      </c>
      <c r="Y20" s="59" t="s">
        <v>50</v>
      </c>
      <c r="Z20" s="59" t="s">
        <v>50</v>
      </c>
      <c r="AA20" s="59" t="s">
        <v>50</v>
      </c>
      <c r="AB20" s="59" t="s">
        <v>50</v>
      </c>
      <c r="AC20" s="59" t="s">
        <v>50</v>
      </c>
      <c r="AD20" s="59" t="s">
        <v>50</v>
      </c>
    </row>
    <row r="21" spans="2:30">
      <c r="B21" s="10" t="s">
        <v>9</v>
      </c>
      <c r="C21" s="56" t="s">
        <v>50</v>
      </c>
      <c r="D21" s="56" t="s">
        <v>50</v>
      </c>
      <c r="E21" s="56" t="s">
        <v>50</v>
      </c>
      <c r="F21" s="56" t="s">
        <v>50</v>
      </c>
      <c r="G21" s="56" t="s">
        <v>474</v>
      </c>
      <c r="H21" s="56" t="s">
        <v>50</v>
      </c>
      <c r="I21" s="56" t="s">
        <v>475</v>
      </c>
      <c r="J21" s="57" t="s">
        <v>50</v>
      </c>
      <c r="K21" s="57" t="s">
        <v>50</v>
      </c>
      <c r="L21" s="57" t="s">
        <v>50</v>
      </c>
      <c r="M21" s="57" t="s">
        <v>50</v>
      </c>
      <c r="N21" s="57" t="s">
        <v>476</v>
      </c>
      <c r="O21" s="57" t="s">
        <v>50</v>
      </c>
      <c r="P21" s="57" t="s">
        <v>477</v>
      </c>
      <c r="Q21" s="58" t="s">
        <v>50</v>
      </c>
      <c r="R21" s="58" t="s">
        <v>50</v>
      </c>
      <c r="S21" s="58" t="s">
        <v>50</v>
      </c>
      <c r="T21" s="58" t="s">
        <v>50</v>
      </c>
      <c r="U21" s="58" t="s">
        <v>478</v>
      </c>
      <c r="V21" s="58" t="s">
        <v>50</v>
      </c>
      <c r="W21" s="58" t="s">
        <v>50</v>
      </c>
      <c r="X21" s="59" t="s">
        <v>50</v>
      </c>
      <c r="Y21" s="59" t="s">
        <v>479</v>
      </c>
      <c r="Z21" s="59" t="s">
        <v>480</v>
      </c>
      <c r="AA21" s="59" t="s">
        <v>50</v>
      </c>
      <c r="AB21" s="59" t="s">
        <v>66</v>
      </c>
      <c r="AC21" s="59" t="s">
        <v>50</v>
      </c>
      <c r="AD21" s="59" t="s">
        <v>80</v>
      </c>
    </row>
    <row r="22" spans="2:30">
      <c r="B22" s="10" t="s">
        <v>546</v>
      </c>
      <c r="C22" s="56" t="s">
        <v>50</v>
      </c>
      <c r="D22" s="56" t="s">
        <v>598</v>
      </c>
      <c r="E22" s="56">
        <v>186002533</v>
      </c>
      <c r="F22" s="56" t="s">
        <v>50</v>
      </c>
      <c r="G22" s="56">
        <v>186002534</v>
      </c>
      <c r="H22" s="56" t="s">
        <v>50</v>
      </c>
      <c r="I22" s="56" t="s">
        <v>623</v>
      </c>
      <c r="J22" s="57" t="s">
        <v>50</v>
      </c>
      <c r="K22" s="57" t="s">
        <v>599</v>
      </c>
      <c r="L22" s="57">
        <v>186002542</v>
      </c>
      <c r="M22" s="57" t="s">
        <v>50</v>
      </c>
      <c r="N22" s="57">
        <v>186002543</v>
      </c>
      <c r="O22" s="57" t="s">
        <v>50</v>
      </c>
      <c r="P22" s="57">
        <v>186002544</v>
      </c>
      <c r="Q22" s="58" t="s">
        <v>50</v>
      </c>
      <c r="R22" s="58" t="s">
        <v>50</v>
      </c>
      <c r="S22" s="58" t="s">
        <v>50</v>
      </c>
      <c r="T22" s="58" t="s">
        <v>50</v>
      </c>
      <c r="U22" s="58" t="s">
        <v>50</v>
      </c>
      <c r="V22" s="58" t="s">
        <v>50</v>
      </c>
      <c r="W22" s="58" t="s">
        <v>50</v>
      </c>
      <c r="X22" s="59" t="s">
        <v>50</v>
      </c>
      <c r="Y22" s="59" t="s">
        <v>600</v>
      </c>
      <c r="Z22" s="59">
        <v>186002551</v>
      </c>
      <c r="AA22" s="59">
        <v>186002552</v>
      </c>
      <c r="AB22" s="59">
        <v>186002553</v>
      </c>
      <c r="AC22" s="59" t="s">
        <v>50</v>
      </c>
      <c r="AD22" s="59">
        <v>186002554</v>
      </c>
    </row>
    <row r="23" spans="2:30">
      <c r="B23" s="10" t="s">
        <v>11</v>
      </c>
      <c r="C23" s="56" t="s">
        <v>50</v>
      </c>
      <c r="D23" s="56" t="s">
        <v>50</v>
      </c>
      <c r="E23" s="56" t="s">
        <v>50</v>
      </c>
      <c r="F23" s="56" t="s">
        <v>50</v>
      </c>
      <c r="G23" s="56" t="s">
        <v>50</v>
      </c>
      <c r="H23" s="56" t="s">
        <v>50</v>
      </c>
      <c r="I23" s="56" t="s">
        <v>50</v>
      </c>
      <c r="J23" s="57" t="s">
        <v>50</v>
      </c>
      <c r="K23" s="57" t="s">
        <v>50</v>
      </c>
      <c r="L23" s="57" t="s">
        <v>163</v>
      </c>
      <c r="M23" s="57" t="s">
        <v>50</v>
      </c>
      <c r="N23" s="57" t="s">
        <v>50</v>
      </c>
      <c r="O23" s="57" t="s">
        <v>50</v>
      </c>
      <c r="P23" s="57" t="s">
        <v>164</v>
      </c>
      <c r="Q23" s="58" t="s">
        <v>50</v>
      </c>
      <c r="R23" s="58" t="s">
        <v>50</v>
      </c>
      <c r="S23" s="58" t="s">
        <v>50</v>
      </c>
      <c r="T23" s="58" t="s">
        <v>165</v>
      </c>
      <c r="U23" s="58" t="s">
        <v>50</v>
      </c>
      <c r="V23" s="58" t="s">
        <v>50</v>
      </c>
      <c r="W23" s="58" t="s">
        <v>166</v>
      </c>
      <c r="X23" s="59" t="s">
        <v>50</v>
      </c>
      <c r="Y23" s="59" t="s">
        <v>50</v>
      </c>
      <c r="Z23" s="59">
        <v>58973</v>
      </c>
      <c r="AA23" s="59">
        <v>58984</v>
      </c>
      <c r="AB23" s="59" t="s">
        <v>50</v>
      </c>
      <c r="AC23" s="59" t="s">
        <v>50</v>
      </c>
      <c r="AD23" s="59">
        <v>58985</v>
      </c>
    </row>
    <row r="24" spans="2:30">
      <c r="B24" s="10" t="s">
        <v>547</v>
      </c>
      <c r="C24" s="56" t="s">
        <v>50</v>
      </c>
      <c r="D24" s="56" t="s">
        <v>493</v>
      </c>
      <c r="E24" s="56" t="s">
        <v>490</v>
      </c>
      <c r="F24" s="56" t="s">
        <v>50</v>
      </c>
      <c r="G24" s="56" t="s">
        <v>492</v>
      </c>
      <c r="H24" s="56" t="s">
        <v>50</v>
      </c>
      <c r="I24" s="56" t="s">
        <v>491</v>
      </c>
      <c r="J24" s="57" t="s">
        <v>50</v>
      </c>
      <c r="K24" s="57" t="s">
        <v>50</v>
      </c>
      <c r="L24" s="57">
        <v>186002612</v>
      </c>
      <c r="M24" s="57" t="s">
        <v>50</v>
      </c>
      <c r="N24" s="57">
        <v>186000696</v>
      </c>
      <c r="O24" s="57" t="s">
        <v>50</v>
      </c>
      <c r="P24" s="57">
        <v>186000695</v>
      </c>
      <c r="Q24" s="58" t="s">
        <v>50</v>
      </c>
      <c r="R24" s="58" t="s">
        <v>50</v>
      </c>
      <c r="S24" s="58" t="s">
        <v>50</v>
      </c>
      <c r="T24" s="58" t="s">
        <v>50</v>
      </c>
      <c r="U24" s="58" t="s">
        <v>50</v>
      </c>
      <c r="V24" s="58" t="s">
        <v>50</v>
      </c>
      <c r="W24" s="58" t="s">
        <v>50</v>
      </c>
      <c r="X24" s="59" t="s">
        <v>50</v>
      </c>
      <c r="Y24" s="59">
        <v>186000271</v>
      </c>
      <c r="Z24" s="59" t="s">
        <v>54</v>
      </c>
      <c r="AA24" s="59" t="s">
        <v>494</v>
      </c>
      <c r="AB24" s="59" t="s">
        <v>67</v>
      </c>
      <c r="AC24" s="59" t="s">
        <v>50</v>
      </c>
      <c r="AD24" s="59" t="s">
        <v>81</v>
      </c>
    </row>
    <row r="25" spans="2:30">
      <c r="B25" s="10" t="s">
        <v>548</v>
      </c>
      <c r="C25" s="56" t="s">
        <v>50</v>
      </c>
      <c r="D25" s="56" t="s">
        <v>50</v>
      </c>
      <c r="E25" s="56" t="s">
        <v>50</v>
      </c>
      <c r="F25" s="56" t="s">
        <v>50</v>
      </c>
      <c r="G25" s="56" t="s">
        <v>498</v>
      </c>
      <c r="H25" s="56" t="s">
        <v>50</v>
      </c>
      <c r="I25" s="56" t="s">
        <v>499</v>
      </c>
      <c r="J25" s="57" t="s">
        <v>50</v>
      </c>
      <c r="K25" s="57" t="s">
        <v>50</v>
      </c>
      <c r="L25" s="57" t="s">
        <v>50</v>
      </c>
      <c r="M25" s="57" t="s">
        <v>50</v>
      </c>
      <c r="N25" s="57" t="s">
        <v>50</v>
      </c>
      <c r="O25" s="57" t="s">
        <v>500</v>
      </c>
      <c r="P25" s="57" t="s">
        <v>50</v>
      </c>
      <c r="Q25" s="58" t="s">
        <v>50</v>
      </c>
      <c r="R25" s="58" t="s">
        <v>50</v>
      </c>
      <c r="S25" s="58" t="s">
        <v>50</v>
      </c>
      <c r="T25" s="58" t="s">
        <v>50</v>
      </c>
      <c r="U25" s="58" t="s">
        <v>50</v>
      </c>
      <c r="V25" s="58" t="s">
        <v>501</v>
      </c>
      <c r="W25" s="58" t="s">
        <v>50</v>
      </c>
      <c r="X25" s="59" t="s">
        <v>50</v>
      </c>
      <c r="Y25" s="59" t="s">
        <v>50</v>
      </c>
      <c r="Z25" s="59" t="s">
        <v>55</v>
      </c>
      <c r="AA25" s="59" t="s">
        <v>50</v>
      </c>
      <c r="AB25" s="59" t="s">
        <v>68</v>
      </c>
      <c r="AC25" s="59" t="s">
        <v>502</v>
      </c>
      <c r="AD25" s="59" t="s">
        <v>82</v>
      </c>
    </row>
    <row r="26" spans="2:30">
      <c r="B26" s="10" t="s">
        <v>14</v>
      </c>
      <c r="C26" s="56" t="s">
        <v>50</v>
      </c>
      <c r="D26" s="56" t="s">
        <v>50</v>
      </c>
      <c r="E26" s="56" t="s">
        <v>180</v>
      </c>
      <c r="F26" s="56" t="s">
        <v>50</v>
      </c>
      <c r="G26" s="56" t="s">
        <v>173</v>
      </c>
      <c r="H26" s="56" t="s">
        <v>174</v>
      </c>
      <c r="I26" s="56" t="s">
        <v>175</v>
      </c>
      <c r="J26" s="57" t="s">
        <v>50</v>
      </c>
      <c r="K26" s="57" t="s">
        <v>50</v>
      </c>
      <c r="L26" s="57" t="s">
        <v>179</v>
      </c>
      <c r="M26" s="57" t="s">
        <v>50</v>
      </c>
      <c r="N26" s="57" t="s">
        <v>176</v>
      </c>
      <c r="O26" s="57" t="s">
        <v>177</v>
      </c>
      <c r="P26" s="57" t="s">
        <v>178</v>
      </c>
      <c r="Q26" s="58" t="s">
        <v>50</v>
      </c>
      <c r="R26" s="58" t="s">
        <v>50</v>
      </c>
      <c r="S26" s="58" t="s">
        <v>184</v>
      </c>
      <c r="T26" s="58" t="s">
        <v>50</v>
      </c>
      <c r="U26" s="58" t="s">
        <v>181</v>
      </c>
      <c r="V26" s="58" t="s">
        <v>182</v>
      </c>
      <c r="W26" s="58" t="s">
        <v>183</v>
      </c>
      <c r="X26" s="59" t="s">
        <v>50</v>
      </c>
      <c r="Y26" s="59" t="s">
        <v>186</v>
      </c>
      <c r="Z26" s="59" t="s">
        <v>56</v>
      </c>
      <c r="AA26" s="59" t="s">
        <v>187</v>
      </c>
      <c r="AB26" s="59" t="s">
        <v>69</v>
      </c>
      <c r="AC26" s="59" t="s">
        <v>185</v>
      </c>
      <c r="AD26" s="59" t="s">
        <v>83</v>
      </c>
    </row>
    <row r="27" spans="2:30">
      <c r="B27" s="10" t="s">
        <v>15</v>
      </c>
      <c r="C27" s="56" t="s">
        <v>50</v>
      </c>
      <c r="D27" s="56" t="s">
        <v>50</v>
      </c>
      <c r="E27" s="56" t="s">
        <v>212</v>
      </c>
      <c r="F27" s="56" t="s">
        <v>50</v>
      </c>
      <c r="G27" s="56" t="s">
        <v>209</v>
      </c>
      <c r="H27" s="56" t="s">
        <v>210</v>
      </c>
      <c r="I27" s="56" t="s">
        <v>211</v>
      </c>
      <c r="J27" s="57" t="s">
        <v>50</v>
      </c>
      <c r="K27" s="57" t="s">
        <v>50</v>
      </c>
      <c r="L27" s="57" t="s">
        <v>214</v>
      </c>
      <c r="M27" s="57" t="s">
        <v>50</v>
      </c>
      <c r="N27" s="57" t="s">
        <v>213</v>
      </c>
      <c r="O27" s="57" t="s">
        <v>215</v>
      </c>
      <c r="P27" s="57" t="s">
        <v>216</v>
      </c>
      <c r="Q27" s="58" t="s">
        <v>50</v>
      </c>
      <c r="R27" s="58" t="s">
        <v>50</v>
      </c>
      <c r="S27" s="58" t="s">
        <v>217</v>
      </c>
      <c r="T27" s="58" t="s">
        <v>50</v>
      </c>
      <c r="U27" s="58" t="s">
        <v>218</v>
      </c>
      <c r="V27" s="58" t="s">
        <v>219</v>
      </c>
      <c r="W27" s="58" t="s">
        <v>220</v>
      </c>
      <c r="X27" s="59" t="s">
        <v>50</v>
      </c>
      <c r="Y27" s="59" t="s">
        <v>221</v>
      </c>
      <c r="Z27" s="59" t="s">
        <v>57</v>
      </c>
      <c r="AA27" s="59" t="s">
        <v>222</v>
      </c>
      <c r="AB27" s="59" t="s">
        <v>70</v>
      </c>
      <c r="AC27" s="59" t="s">
        <v>223</v>
      </c>
      <c r="AD27" s="59" t="s">
        <v>84</v>
      </c>
    </row>
    <row r="28" spans="2:30">
      <c r="B28" s="10" t="s">
        <v>16</v>
      </c>
      <c r="C28" s="56" t="s">
        <v>50</v>
      </c>
      <c r="D28" s="56" t="s">
        <v>50</v>
      </c>
      <c r="E28" s="56" t="s">
        <v>243</v>
      </c>
      <c r="F28" s="56" t="s">
        <v>50</v>
      </c>
      <c r="G28" s="56" t="s">
        <v>244</v>
      </c>
      <c r="H28" s="56" t="s">
        <v>245</v>
      </c>
      <c r="I28" s="56" t="s">
        <v>246</v>
      </c>
      <c r="J28" s="57" t="s">
        <v>50</v>
      </c>
      <c r="K28" s="57" t="s">
        <v>50</v>
      </c>
      <c r="L28" s="57" t="s">
        <v>247</v>
      </c>
      <c r="M28" s="57" t="s">
        <v>248</v>
      </c>
      <c r="N28" s="57" t="s">
        <v>249</v>
      </c>
      <c r="O28" s="57" t="s">
        <v>250</v>
      </c>
      <c r="P28" s="57" t="s">
        <v>251</v>
      </c>
      <c r="Q28" s="58" t="s">
        <v>50</v>
      </c>
      <c r="R28" s="58" t="s">
        <v>50</v>
      </c>
      <c r="S28" s="58" t="s">
        <v>252</v>
      </c>
      <c r="T28" s="58" t="s">
        <v>50</v>
      </c>
      <c r="U28" s="58" t="s">
        <v>253</v>
      </c>
      <c r="V28" s="58" t="s">
        <v>254</v>
      </c>
      <c r="W28" s="58" t="s">
        <v>255</v>
      </c>
      <c r="X28" s="59" t="s">
        <v>50</v>
      </c>
      <c r="Y28" s="59" t="s">
        <v>256</v>
      </c>
      <c r="Z28" s="59" t="s">
        <v>58</v>
      </c>
      <c r="AA28" s="59" t="s">
        <v>257</v>
      </c>
      <c r="AB28" s="59" t="s">
        <v>71</v>
      </c>
      <c r="AC28" s="59" t="s">
        <v>258</v>
      </c>
      <c r="AD28" s="59" t="s">
        <v>85</v>
      </c>
    </row>
    <row r="29" spans="2:30">
      <c r="B29" s="10" t="s">
        <v>549</v>
      </c>
      <c r="C29" s="56" t="s">
        <v>382</v>
      </c>
      <c r="D29" s="56" t="s">
        <v>383</v>
      </c>
      <c r="E29" s="56" t="s">
        <v>384</v>
      </c>
      <c r="F29" s="56" t="s">
        <v>385</v>
      </c>
      <c r="G29" s="56" t="s">
        <v>386</v>
      </c>
      <c r="H29" s="56" t="s">
        <v>50</v>
      </c>
      <c r="I29" s="56" t="s">
        <v>387</v>
      </c>
      <c r="J29" s="57" t="s">
        <v>50</v>
      </c>
      <c r="K29" s="57" t="s">
        <v>50</v>
      </c>
      <c r="L29" s="57" t="s">
        <v>50</v>
      </c>
      <c r="M29" s="57" t="s">
        <v>388</v>
      </c>
      <c r="N29" s="57" t="s">
        <v>389</v>
      </c>
      <c r="O29" s="57" t="s">
        <v>50</v>
      </c>
      <c r="P29" s="57" t="s">
        <v>390</v>
      </c>
      <c r="Q29" s="58" t="s">
        <v>50</v>
      </c>
      <c r="R29" s="58" t="s">
        <v>50</v>
      </c>
      <c r="S29" s="58" t="s">
        <v>50</v>
      </c>
      <c r="T29" s="58" t="s">
        <v>50</v>
      </c>
      <c r="U29" s="58" t="s">
        <v>50</v>
      </c>
      <c r="V29" s="58" t="s">
        <v>50</v>
      </c>
      <c r="W29" s="58" t="s">
        <v>50</v>
      </c>
      <c r="X29" s="59" t="s">
        <v>391</v>
      </c>
      <c r="Y29" s="59" t="s">
        <v>603</v>
      </c>
      <c r="Z29" s="59" t="s">
        <v>59</v>
      </c>
      <c r="AA29" s="59" t="s">
        <v>392</v>
      </c>
      <c r="AB29" s="59" t="s">
        <v>72</v>
      </c>
      <c r="AC29" s="59" t="s">
        <v>50</v>
      </c>
      <c r="AD29" s="59" t="s">
        <v>86</v>
      </c>
    </row>
    <row r="30" spans="2:30">
      <c r="B30" s="10" t="s">
        <v>550</v>
      </c>
      <c r="C30" s="56" t="s">
        <v>50</v>
      </c>
      <c r="D30" s="56" t="s">
        <v>398</v>
      </c>
      <c r="E30" s="56" t="s">
        <v>399</v>
      </c>
      <c r="F30" s="56" t="s">
        <v>50</v>
      </c>
      <c r="G30" s="56" t="s">
        <v>400</v>
      </c>
      <c r="H30" s="56" t="s">
        <v>50</v>
      </c>
      <c r="I30" s="56" t="s">
        <v>401</v>
      </c>
      <c r="J30" s="57" t="s">
        <v>50</v>
      </c>
      <c r="K30" s="57" t="s">
        <v>50</v>
      </c>
      <c r="L30" s="57" t="s">
        <v>402</v>
      </c>
      <c r="M30" s="57" t="s">
        <v>50</v>
      </c>
      <c r="N30" s="57" t="s">
        <v>605</v>
      </c>
      <c r="O30" s="57" t="s">
        <v>50</v>
      </c>
      <c r="P30" s="57" t="s">
        <v>403</v>
      </c>
      <c r="Q30" s="58" t="s">
        <v>50</v>
      </c>
      <c r="R30" s="58" t="s">
        <v>50</v>
      </c>
      <c r="S30" s="58" t="s">
        <v>50</v>
      </c>
      <c r="T30" s="58" t="s">
        <v>50</v>
      </c>
      <c r="U30" s="58" t="s">
        <v>50</v>
      </c>
      <c r="V30" s="58" t="s">
        <v>50</v>
      </c>
      <c r="W30" s="58" t="s">
        <v>50</v>
      </c>
      <c r="X30" s="59" t="s">
        <v>50</v>
      </c>
      <c r="Y30" s="59" t="s">
        <v>604</v>
      </c>
      <c r="Z30" s="59" t="s">
        <v>60</v>
      </c>
      <c r="AA30" s="59" t="s">
        <v>404</v>
      </c>
      <c r="AB30" s="59" t="s">
        <v>73</v>
      </c>
      <c r="AC30" s="59" t="s">
        <v>50</v>
      </c>
      <c r="AD30" s="59" t="s">
        <v>87</v>
      </c>
    </row>
    <row r="31" spans="2:30">
      <c r="B31" s="10" t="s">
        <v>551</v>
      </c>
      <c r="C31" s="56" t="s">
        <v>50</v>
      </c>
      <c r="D31" s="56" t="s">
        <v>50</v>
      </c>
      <c r="E31" s="56" t="s">
        <v>50</v>
      </c>
      <c r="F31" s="56" t="s">
        <v>50</v>
      </c>
      <c r="G31" s="56" t="s">
        <v>601</v>
      </c>
      <c r="H31" s="56" t="s">
        <v>50</v>
      </c>
      <c r="I31" s="56" t="s">
        <v>50</v>
      </c>
      <c r="J31" s="57" t="s">
        <v>50</v>
      </c>
      <c r="K31" s="57" t="s">
        <v>50</v>
      </c>
      <c r="L31" s="57" t="s">
        <v>50</v>
      </c>
      <c r="M31" s="57" t="s">
        <v>50</v>
      </c>
      <c r="N31" s="57" t="s">
        <v>410</v>
      </c>
      <c r="O31" s="57" t="s">
        <v>50</v>
      </c>
      <c r="P31" s="57" t="s">
        <v>602</v>
      </c>
      <c r="Q31" s="58" t="s">
        <v>50</v>
      </c>
      <c r="R31" s="58" t="s">
        <v>50</v>
      </c>
      <c r="S31" s="58" t="s">
        <v>50</v>
      </c>
      <c r="T31" s="58" t="s">
        <v>50</v>
      </c>
      <c r="U31" s="58" t="s">
        <v>50</v>
      </c>
      <c r="V31" s="58" t="s">
        <v>50</v>
      </c>
      <c r="W31" s="58" t="s">
        <v>50</v>
      </c>
      <c r="X31" s="59" t="s">
        <v>50</v>
      </c>
      <c r="Y31" s="59" t="s">
        <v>50</v>
      </c>
      <c r="Z31" s="59" t="s">
        <v>50</v>
      </c>
      <c r="AA31" s="59" t="s">
        <v>411</v>
      </c>
      <c r="AB31" s="59" t="s">
        <v>74</v>
      </c>
      <c r="AC31" s="59" t="s">
        <v>50</v>
      </c>
      <c r="AD31" s="59" t="s">
        <v>88</v>
      </c>
    </row>
    <row r="32" spans="2:30">
      <c r="B32" s="10" t="s">
        <v>552</v>
      </c>
      <c r="C32" s="56" t="s">
        <v>415</v>
      </c>
      <c r="D32" s="56" t="s">
        <v>416</v>
      </c>
      <c r="E32" s="56" t="s">
        <v>417</v>
      </c>
      <c r="F32" s="56" t="s">
        <v>418</v>
      </c>
      <c r="G32" s="56" t="s">
        <v>419</v>
      </c>
      <c r="H32" s="56" t="s">
        <v>50</v>
      </c>
      <c r="I32" s="56" t="s">
        <v>420</v>
      </c>
      <c r="J32" s="57" t="s">
        <v>50</v>
      </c>
      <c r="K32" s="57" t="s">
        <v>50</v>
      </c>
      <c r="L32" s="57" t="s">
        <v>50</v>
      </c>
      <c r="M32" s="57" t="s">
        <v>421</v>
      </c>
      <c r="N32" s="57" t="s">
        <v>422</v>
      </c>
      <c r="O32" s="57" t="s">
        <v>50</v>
      </c>
      <c r="P32" s="57" t="s">
        <v>423</v>
      </c>
      <c r="Q32" s="58" t="s">
        <v>50</v>
      </c>
      <c r="R32" s="58" t="s">
        <v>50</v>
      </c>
      <c r="S32" s="58" t="s">
        <v>50</v>
      </c>
      <c r="T32" s="58" t="s">
        <v>50</v>
      </c>
      <c r="U32" s="58" t="s">
        <v>50</v>
      </c>
      <c r="V32" s="58" t="s">
        <v>50</v>
      </c>
      <c r="W32" s="58" t="s">
        <v>50</v>
      </c>
      <c r="X32" s="59" t="s">
        <v>424</v>
      </c>
      <c r="Y32" s="59" t="s">
        <v>425</v>
      </c>
      <c r="Z32" s="59" t="s">
        <v>61</v>
      </c>
      <c r="AA32" s="59" t="s">
        <v>426</v>
      </c>
      <c r="AB32" s="59" t="s">
        <v>75</v>
      </c>
      <c r="AC32" s="59" t="s">
        <v>50</v>
      </c>
      <c r="AD32" s="59" t="s">
        <v>89</v>
      </c>
    </row>
    <row r="34" spans="2:2">
      <c r="B34" s="26" t="s">
        <v>553</v>
      </c>
    </row>
    <row r="35" spans="2:2">
      <c r="B35" s="26" t="s">
        <v>554</v>
      </c>
    </row>
  </sheetData>
  <sheetProtection algorithmName="SHA-512" hashValue="iqiFdX8xIzNq1jkPcw4c4yiqqFo1r+n7SDlDXx9I4Lmo3DKA7jJN8bH9ykXkj70MPQPGlg0OWnYgxtvqICbwiQ==" saltValue="D/WD+Fpko9hLCQFZp1zaWA==" spinCount="100000" sheet="1" objects="1" scenarios="1"/>
  <mergeCells count="5">
    <mergeCell ref="B4:B6"/>
    <mergeCell ref="C7:I7"/>
    <mergeCell ref="J7:P7"/>
    <mergeCell ref="Q7:W7"/>
    <mergeCell ref="X7:AD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AL36"/>
  <sheetViews>
    <sheetView workbookViewId="0">
      <pane xSplit="2" ySplit="9" topLeftCell="Y10" activePane="bottomRight" state="frozen"/>
      <selection pane="topRight" activeCell="C1" sqref="C1"/>
      <selection pane="bottomLeft" activeCell="A10" sqref="A10"/>
      <selection pane="bottomRight" activeCell="AF19" sqref="AF19"/>
    </sheetView>
  </sheetViews>
  <sheetFormatPr defaultRowHeight="15"/>
  <cols>
    <col min="2" max="2" width="25.140625" customWidth="1"/>
    <col min="3" max="38" width="16.5703125" customWidth="1"/>
  </cols>
  <sheetData>
    <row r="2" spans="2:38" s="11" customFormat="1" hidden="1">
      <c r="C2" s="11">
        <v>1</v>
      </c>
      <c r="D2" s="11">
        <v>2</v>
      </c>
      <c r="E2" s="11">
        <v>3</v>
      </c>
      <c r="F2" s="11">
        <v>4</v>
      </c>
      <c r="G2" s="11">
        <v>5</v>
      </c>
      <c r="H2" s="11">
        <v>6</v>
      </c>
      <c r="I2" s="11">
        <v>7</v>
      </c>
      <c r="J2" s="11">
        <v>8</v>
      </c>
      <c r="K2" s="11">
        <v>9</v>
      </c>
      <c r="L2" s="11">
        <v>10</v>
      </c>
      <c r="M2" s="11">
        <v>11</v>
      </c>
      <c r="N2" s="11">
        <v>12</v>
      </c>
      <c r="O2" s="11">
        <v>13</v>
      </c>
      <c r="P2" s="11">
        <v>14</v>
      </c>
      <c r="Q2" s="11">
        <v>15</v>
      </c>
      <c r="R2" s="11">
        <v>16</v>
      </c>
      <c r="S2" s="11">
        <v>17</v>
      </c>
      <c r="T2" s="11">
        <v>18</v>
      </c>
      <c r="U2" s="11">
        <v>19</v>
      </c>
      <c r="V2" s="11">
        <v>20</v>
      </c>
      <c r="W2" s="11">
        <v>21</v>
      </c>
      <c r="X2" s="11">
        <v>22</v>
      </c>
      <c r="Y2" s="11">
        <v>23</v>
      </c>
      <c r="Z2" s="11">
        <v>24</v>
      </c>
      <c r="AA2" s="11">
        <v>25</v>
      </c>
      <c r="AB2" s="11">
        <v>26</v>
      </c>
      <c r="AC2" s="11">
        <v>27</v>
      </c>
      <c r="AD2" s="11">
        <v>28</v>
      </c>
      <c r="AE2" s="11">
        <v>29</v>
      </c>
      <c r="AF2" s="11">
        <v>30</v>
      </c>
      <c r="AG2" s="11">
        <v>31</v>
      </c>
      <c r="AH2" s="11">
        <v>32</v>
      </c>
      <c r="AI2" s="11">
        <v>33</v>
      </c>
      <c r="AJ2" s="11">
        <v>34</v>
      </c>
      <c r="AK2" s="11">
        <v>35</v>
      </c>
      <c r="AL2" s="11">
        <v>36</v>
      </c>
    </row>
    <row r="3" spans="2:38" s="11" customFormat="1"/>
    <row r="4" spans="2:38" s="11" customFormat="1">
      <c r="B4" s="146" t="s">
        <v>544</v>
      </c>
    </row>
    <row r="5" spans="2:38" s="11" customFormat="1">
      <c r="B5" s="146"/>
    </row>
    <row r="6" spans="2:38">
      <c r="B6" s="146"/>
    </row>
    <row r="7" spans="2:38">
      <c r="B7" s="16" t="s">
        <v>535</v>
      </c>
      <c r="C7" s="151">
        <v>2.1</v>
      </c>
      <c r="D7" s="152"/>
      <c r="E7" s="152"/>
      <c r="F7" s="152"/>
      <c r="G7" s="152"/>
      <c r="H7" s="152"/>
      <c r="I7" s="152"/>
      <c r="J7" s="152"/>
      <c r="K7" s="153"/>
      <c r="L7" s="154">
        <v>3</v>
      </c>
      <c r="M7" s="155"/>
      <c r="N7" s="155"/>
      <c r="O7" s="155"/>
      <c r="P7" s="155"/>
      <c r="Q7" s="155"/>
      <c r="R7" s="155"/>
      <c r="S7" s="155"/>
      <c r="T7" s="156"/>
      <c r="U7" s="157">
        <v>4</v>
      </c>
      <c r="V7" s="158"/>
      <c r="W7" s="158"/>
      <c r="X7" s="158"/>
      <c r="Y7" s="158"/>
      <c r="Z7" s="158"/>
      <c r="AA7" s="158"/>
      <c r="AB7" s="158"/>
      <c r="AC7" s="159"/>
      <c r="AD7" s="160">
        <v>4.5999999999999996</v>
      </c>
      <c r="AE7" s="161"/>
      <c r="AF7" s="161"/>
      <c r="AG7" s="161"/>
      <c r="AH7" s="161"/>
      <c r="AI7" s="161"/>
      <c r="AJ7" s="161"/>
      <c r="AK7" s="161"/>
      <c r="AL7" s="162"/>
    </row>
    <row r="8" spans="2:38">
      <c r="B8" s="16" t="s">
        <v>534</v>
      </c>
      <c r="C8" s="1">
        <v>20</v>
      </c>
      <c r="D8" s="1">
        <v>30</v>
      </c>
      <c r="E8" s="1">
        <v>50</v>
      </c>
      <c r="F8" s="1">
        <v>75</v>
      </c>
      <c r="G8" s="1">
        <v>100</v>
      </c>
      <c r="H8" s="1">
        <v>125</v>
      </c>
      <c r="I8" s="1">
        <v>150</v>
      </c>
      <c r="J8" s="1">
        <v>200</v>
      </c>
      <c r="K8" s="1">
        <v>250</v>
      </c>
      <c r="L8" s="2">
        <v>20</v>
      </c>
      <c r="M8" s="2">
        <v>30</v>
      </c>
      <c r="N8" s="2">
        <v>50</v>
      </c>
      <c r="O8" s="2">
        <v>75</v>
      </c>
      <c r="P8" s="2">
        <v>100</v>
      </c>
      <c r="Q8" s="2">
        <v>125</v>
      </c>
      <c r="R8" s="2">
        <v>150</v>
      </c>
      <c r="S8" s="2">
        <v>200</v>
      </c>
      <c r="T8" s="2">
        <v>250</v>
      </c>
      <c r="U8" s="3">
        <v>20</v>
      </c>
      <c r="V8" s="3">
        <v>30</v>
      </c>
      <c r="W8" s="3">
        <v>50</v>
      </c>
      <c r="X8" s="3">
        <v>75</v>
      </c>
      <c r="Y8" s="3">
        <v>100</v>
      </c>
      <c r="Z8" s="3">
        <v>125</v>
      </c>
      <c r="AA8" s="3">
        <v>150</v>
      </c>
      <c r="AB8" s="3">
        <v>200</v>
      </c>
      <c r="AC8" s="3">
        <v>250</v>
      </c>
      <c r="AD8" s="4">
        <v>20</v>
      </c>
      <c r="AE8" s="4">
        <v>30</v>
      </c>
      <c r="AF8" s="4">
        <v>50</v>
      </c>
      <c r="AG8" s="4">
        <v>75</v>
      </c>
      <c r="AH8" s="4">
        <v>100</v>
      </c>
      <c r="AI8" s="4">
        <v>125</v>
      </c>
      <c r="AJ8" s="4">
        <v>150</v>
      </c>
      <c r="AK8" s="4">
        <v>200</v>
      </c>
      <c r="AL8" s="4">
        <v>250</v>
      </c>
    </row>
    <row r="9" spans="2:38">
      <c r="B9" s="16" t="s">
        <v>533</v>
      </c>
      <c r="C9" s="5" t="s">
        <v>107</v>
      </c>
      <c r="D9" s="5" t="s">
        <v>108</v>
      </c>
      <c r="E9" s="5" t="s">
        <v>109</v>
      </c>
      <c r="F9" s="5" t="s">
        <v>110</v>
      </c>
      <c r="G9" s="5" t="s">
        <v>111</v>
      </c>
      <c r="H9" s="5" t="s">
        <v>112</v>
      </c>
      <c r="I9" s="5" t="s">
        <v>113</v>
      </c>
      <c r="J9" s="5" t="s">
        <v>114</v>
      </c>
      <c r="K9" s="5" t="s">
        <v>115</v>
      </c>
      <c r="L9" s="6" t="s">
        <v>116</v>
      </c>
      <c r="M9" s="6" t="s">
        <v>117</v>
      </c>
      <c r="N9" s="6" t="s">
        <v>118</v>
      </c>
      <c r="O9" s="6" t="s">
        <v>119</v>
      </c>
      <c r="P9" s="6" t="s">
        <v>120</v>
      </c>
      <c r="Q9" s="6" t="s">
        <v>121</v>
      </c>
      <c r="R9" s="6" t="s">
        <v>122</v>
      </c>
      <c r="S9" s="6" t="s">
        <v>123</v>
      </c>
      <c r="T9" s="6" t="s">
        <v>124</v>
      </c>
      <c r="U9" s="7" t="s">
        <v>125</v>
      </c>
      <c r="V9" s="7" t="s">
        <v>126</v>
      </c>
      <c r="W9" s="7" t="s">
        <v>127</v>
      </c>
      <c r="X9" s="7" t="s">
        <v>128</v>
      </c>
      <c r="Y9" s="7" t="s">
        <v>129</v>
      </c>
      <c r="Z9" s="7" t="s">
        <v>130</v>
      </c>
      <c r="AA9" s="7" t="s">
        <v>131</v>
      </c>
      <c r="AB9" s="7" t="s">
        <v>132</v>
      </c>
      <c r="AC9" s="7" t="s">
        <v>133</v>
      </c>
      <c r="AD9" s="8" t="s">
        <v>134</v>
      </c>
      <c r="AE9" s="8" t="s">
        <v>135</v>
      </c>
      <c r="AF9" s="8" t="s">
        <v>136</v>
      </c>
      <c r="AG9" s="8" t="s">
        <v>137</v>
      </c>
      <c r="AH9" s="8" t="s">
        <v>138</v>
      </c>
      <c r="AI9" s="8" t="s">
        <v>139</v>
      </c>
      <c r="AJ9" s="8" t="s">
        <v>140</v>
      </c>
      <c r="AK9" s="8" t="s">
        <v>141</v>
      </c>
      <c r="AL9" s="8" t="s">
        <v>142</v>
      </c>
    </row>
    <row r="10" spans="2:3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2:38">
      <c r="B11" s="10" t="s">
        <v>0</v>
      </c>
      <c r="C11" s="56" t="s">
        <v>566</v>
      </c>
      <c r="D11" s="60" t="s">
        <v>567</v>
      </c>
      <c r="E11" s="56" t="s">
        <v>568</v>
      </c>
      <c r="F11" s="56" t="s">
        <v>50</v>
      </c>
      <c r="G11" s="56" t="s">
        <v>569</v>
      </c>
      <c r="H11" s="56" t="s">
        <v>50</v>
      </c>
      <c r="I11" s="56" t="s">
        <v>570</v>
      </c>
      <c r="J11" s="56" t="s">
        <v>50</v>
      </c>
      <c r="K11" s="56" t="s">
        <v>571</v>
      </c>
      <c r="L11" s="57" t="s">
        <v>161</v>
      </c>
      <c r="M11" s="57" t="s">
        <v>572</v>
      </c>
      <c r="N11" s="57" t="s">
        <v>573</v>
      </c>
      <c r="O11" s="57" t="s">
        <v>50</v>
      </c>
      <c r="P11" s="57" t="s">
        <v>50</v>
      </c>
      <c r="Q11" s="57" t="s">
        <v>50</v>
      </c>
      <c r="R11" s="57" t="s">
        <v>50</v>
      </c>
      <c r="S11" s="57" t="s">
        <v>50</v>
      </c>
      <c r="T11" s="57" t="s">
        <v>50</v>
      </c>
      <c r="U11" s="58" t="s">
        <v>50</v>
      </c>
      <c r="V11" s="58" t="s">
        <v>50</v>
      </c>
      <c r="W11" s="58" t="s">
        <v>50</v>
      </c>
      <c r="X11" s="58" t="s">
        <v>50</v>
      </c>
      <c r="Y11" s="58" t="s">
        <v>50</v>
      </c>
      <c r="Z11" s="58" t="s">
        <v>50</v>
      </c>
      <c r="AA11" s="58" t="s">
        <v>50</v>
      </c>
      <c r="AB11" s="58" t="s">
        <v>50</v>
      </c>
      <c r="AC11" s="58" t="s">
        <v>50</v>
      </c>
      <c r="AD11" s="59" t="s">
        <v>574</v>
      </c>
      <c r="AE11" s="59" t="s">
        <v>162</v>
      </c>
      <c r="AF11" s="59" t="s">
        <v>575</v>
      </c>
      <c r="AG11" s="59" t="s">
        <v>576</v>
      </c>
      <c r="AH11" s="59" t="s">
        <v>50</v>
      </c>
      <c r="AI11" s="59" t="s">
        <v>50</v>
      </c>
      <c r="AJ11" s="59" t="s">
        <v>90</v>
      </c>
      <c r="AK11" s="59" t="s">
        <v>50</v>
      </c>
      <c r="AL11" s="59" t="s">
        <v>143</v>
      </c>
    </row>
    <row r="12" spans="2:38">
      <c r="B12" s="10" t="s">
        <v>1</v>
      </c>
      <c r="C12" s="56" t="s">
        <v>593</v>
      </c>
      <c r="D12" s="60" t="s">
        <v>592</v>
      </c>
      <c r="E12" s="56" t="s">
        <v>591</v>
      </c>
      <c r="F12" s="56" t="s">
        <v>50</v>
      </c>
      <c r="G12" s="56" t="s">
        <v>590</v>
      </c>
      <c r="H12" s="56" t="s">
        <v>376</v>
      </c>
      <c r="I12" s="56" t="s">
        <v>589</v>
      </c>
      <c r="J12" s="56" t="s">
        <v>50</v>
      </c>
      <c r="K12" s="56" t="s">
        <v>50</v>
      </c>
      <c r="L12" s="57" t="s">
        <v>588</v>
      </c>
      <c r="M12" s="57" t="s">
        <v>587</v>
      </c>
      <c r="N12" s="57" t="s">
        <v>377</v>
      </c>
      <c r="O12" s="57" t="s">
        <v>50</v>
      </c>
      <c r="P12" s="57" t="s">
        <v>586</v>
      </c>
      <c r="Q12" s="57" t="s">
        <v>585</v>
      </c>
      <c r="R12" s="57" t="s">
        <v>584</v>
      </c>
      <c r="S12" s="57" t="s">
        <v>50</v>
      </c>
      <c r="T12" s="57" t="s">
        <v>378</v>
      </c>
      <c r="U12" s="58" t="s">
        <v>50</v>
      </c>
      <c r="V12" s="58" t="s">
        <v>50</v>
      </c>
      <c r="W12" s="58" t="s">
        <v>379</v>
      </c>
      <c r="X12" s="58" t="s">
        <v>50</v>
      </c>
      <c r="Y12" s="58" t="s">
        <v>380</v>
      </c>
      <c r="Z12" s="58" t="s">
        <v>583</v>
      </c>
      <c r="AA12" s="58" t="s">
        <v>582</v>
      </c>
      <c r="AB12" s="58" t="s">
        <v>50</v>
      </c>
      <c r="AC12" s="58" t="s">
        <v>581</v>
      </c>
      <c r="AD12" s="59" t="s">
        <v>594</v>
      </c>
      <c r="AE12" s="59" t="s">
        <v>595</v>
      </c>
      <c r="AF12" s="59" t="s">
        <v>580</v>
      </c>
      <c r="AG12" s="59" t="s">
        <v>50</v>
      </c>
      <c r="AH12" s="59" t="s">
        <v>579</v>
      </c>
      <c r="AI12" s="59" t="s">
        <v>381</v>
      </c>
      <c r="AJ12" s="59" t="s">
        <v>578</v>
      </c>
      <c r="AK12" s="59" t="s">
        <v>50</v>
      </c>
      <c r="AL12" s="59" t="s">
        <v>577</v>
      </c>
    </row>
    <row r="13" spans="2:38">
      <c r="B13" s="10" t="s">
        <v>2</v>
      </c>
      <c r="C13" s="56" t="s">
        <v>50</v>
      </c>
      <c r="D13" s="60" t="s">
        <v>50</v>
      </c>
      <c r="E13" s="56" t="s">
        <v>519</v>
      </c>
      <c r="F13" s="56" t="s">
        <v>50</v>
      </c>
      <c r="G13" s="56" t="s">
        <v>520</v>
      </c>
      <c r="H13" s="56" t="s">
        <v>50</v>
      </c>
      <c r="I13" s="56" t="s">
        <v>521</v>
      </c>
      <c r="J13" s="56" t="s">
        <v>50</v>
      </c>
      <c r="K13" s="56" t="s">
        <v>522</v>
      </c>
      <c r="L13" s="57" t="s">
        <v>50</v>
      </c>
      <c r="M13" s="57" t="s">
        <v>50</v>
      </c>
      <c r="N13" s="57" t="s">
        <v>523</v>
      </c>
      <c r="O13" s="57" t="s">
        <v>50</v>
      </c>
      <c r="P13" s="57" t="s">
        <v>524</v>
      </c>
      <c r="Q13" s="57" t="s">
        <v>50</v>
      </c>
      <c r="R13" s="57" t="s">
        <v>525</v>
      </c>
      <c r="S13" s="57" t="s">
        <v>50</v>
      </c>
      <c r="T13" s="57" t="s">
        <v>526</v>
      </c>
      <c r="U13" s="58" t="s">
        <v>50</v>
      </c>
      <c r="V13" s="58" t="s">
        <v>50</v>
      </c>
      <c r="W13" s="58" t="s">
        <v>527</v>
      </c>
      <c r="X13" s="58" t="s">
        <v>50</v>
      </c>
      <c r="Y13" s="58" t="s">
        <v>528</v>
      </c>
      <c r="Z13" s="58" t="s">
        <v>50</v>
      </c>
      <c r="AA13" s="58" t="s">
        <v>529</v>
      </c>
      <c r="AB13" s="58" t="s">
        <v>50</v>
      </c>
      <c r="AC13" s="58" t="s">
        <v>530</v>
      </c>
      <c r="AD13" s="59" t="s">
        <v>50</v>
      </c>
      <c r="AE13" s="59" t="s">
        <v>50</v>
      </c>
      <c r="AF13" s="59" t="s">
        <v>531</v>
      </c>
      <c r="AG13" s="59" t="s">
        <v>50</v>
      </c>
      <c r="AH13" s="59" t="s">
        <v>532</v>
      </c>
      <c r="AI13" s="59" t="s">
        <v>50</v>
      </c>
      <c r="AJ13" s="59" t="s">
        <v>91</v>
      </c>
      <c r="AK13" s="59" t="s">
        <v>50</v>
      </c>
      <c r="AL13" s="59" t="s">
        <v>144</v>
      </c>
    </row>
    <row r="14" spans="2:38">
      <c r="B14" s="10" t="s">
        <v>3</v>
      </c>
      <c r="C14" s="56" t="s">
        <v>50</v>
      </c>
      <c r="D14" s="56" t="s">
        <v>50</v>
      </c>
      <c r="E14" s="56" t="s">
        <v>50</v>
      </c>
      <c r="F14" s="56" t="s">
        <v>50</v>
      </c>
      <c r="G14" s="56" t="s">
        <v>50</v>
      </c>
      <c r="H14" s="56" t="s">
        <v>50</v>
      </c>
      <c r="I14" s="56" t="s">
        <v>279</v>
      </c>
      <c r="J14" s="56" t="s">
        <v>50</v>
      </c>
      <c r="K14" s="56" t="s">
        <v>280</v>
      </c>
      <c r="L14" s="57" t="s">
        <v>50</v>
      </c>
      <c r="M14" s="57" t="s">
        <v>50</v>
      </c>
      <c r="N14" s="57" t="s">
        <v>50</v>
      </c>
      <c r="O14" s="57" t="s">
        <v>50</v>
      </c>
      <c r="P14" s="57" t="s">
        <v>50</v>
      </c>
      <c r="Q14" s="57" t="s">
        <v>50</v>
      </c>
      <c r="R14" s="57" t="s">
        <v>281</v>
      </c>
      <c r="S14" s="57" t="s">
        <v>50</v>
      </c>
      <c r="T14" s="57" t="s">
        <v>282</v>
      </c>
      <c r="U14" s="58" t="s">
        <v>50</v>
      </c>
      <c r="V14" s="58" t="s">
        <v>50</v>
      </c>
      <c r="W14" s="58" t="s">
        <v>50</v>
      </c>
      <c r="X14" s="58" t="s">
        <v>50</v>
      </c>
      <c r="Y14" s="58" t="s">
        <v>50</v>
      </c>
      <c r="Z14" s="58" t="s">
        <v>50</v>
      </c>
      <c r="AA14" s="58" t="s">
        <v>283</v>
      </c>
      <c r="AB14" s="58" t="s">
        <v>50</v>
      </c>
      <c r="AC14" s="58" t="s">
        <v>284</v>
      </c>
      <c r="AD14" s="59" t="s">
        <v>50</v>
      </c>
      <c r="AE14" s="59" t="s">
        <v>50</v>
      </c>
      <c r="AF14" s="59" t="s">
        <v>50</v>
      </c>
      <c r="AG14" s="59" t="s">
        <v>50</v>
      </c>
      <c r="AH14" s="59" t="s">
        <v>50</v>
      </c>
      <c r="AI14" s="59" t="s">
        <v>50</v>
      </c>
      <c r="AJ14" s="59" t="s">
        <v>92</v>
      </c>
      <c r="AK14" s="59" t="s">
        <v>50</v>
      </c>
      <c r="AL14" s="59" t="s">
        <v>145</v>
      </c>
    </row>
    <row r="15" spans="2:38">
      <c r="B15" s="10" t="s">
        <v>4</v>
      </c>
      <c r="C15" s="56" t="s">
        <v>50</v>
      </c>
      <c r="D15" s="56" t="s">
        <v>285</v>
      </c>
      <c r="E15" s="56" t="s">
        <v>286</v>
      </c>
      <c r="F15" s="56" t="s">
        <v>287</v>
      </c>
      <c r="G15" s="56" t="s">
        <v>288</v>
      </c>
      <c r="H15" s="56" t="s">
        <v>289</v>
      </c>
      <c r="I15" s="56" t="s">
        <v>290</v>
      </c>
      <c r="J15" s="56" t="s">
        <v>50</v>
      </c>
      <c r="K15" s="56" t="s">
        <v>291</v>
      </c>
      <c r="L15" s="57" t="s">
        <v>50</v>
      </c>
      <c r="M15" s="57" t="s">
        <v>292</v>
      </c>
      <c r="N15" s="57" t="s">
        <v>293</v>
      </c>
      <c r="O15" s="57" t="s">
        <v>294</v>
      </c>
      <c r="P15" s="57" t="s">
        <v>295</v>
      </c>
      <c r="Q15" s="57" t="s">
        <v>296</v>
      </c>
      <c r="R15" s="57" t="s">
        <v>297</v>
      </c>
      <c r="S15" s="57" t="s">
        <v>50</v>
      </c>
      <c r="T15" s="57" t="s">
        <v>298</v>
      </c>
      <c r="U15" s="58" t="s">
        <v>50</v>
      </c>
      <c r="V15" s="58" t="s">
        <v>299</v>
      </c>
      <c r="W15" s="58" t="s">
        <v>300</v>
      </c>
      <c r="X15" s="58" t="s">
        <v>301</v>
      </c>
      <c r="Y15" s="58" t="s">
        <v>302</v>
      </c>
      <c r="Z15" s="58" t="s">
        <v>303</v>
      </c>
      <c r="AA15" s="58" t="s">
        <v>304</v>
      </c>
      <c r="AB15" s="58" t="s">
        <v>50</v>
      </c>
      <c r="AC15" s="58" t="s">
        <v>305</v>
      </c>
      <c r="AD15" s="59" t="s">
        <v>50</v>
      </c>
      <c r="AE15" s="59" t="s">
        <v>306</v>
      </c>
      <c r="AF15" s="59" t="s">
        <v>307</v>
      </c>
      <c r="AG15" s="59" t="s">
        <v>308</v>
      </c>
      <c r="AH15" s="59" t="s">
        <v>309</v>
      </c>
      <c r="AI15" s="59" t="s">
        <v>50</v>
      </c>
      <c r="AJ15" s="59" t="s">
        <v>93</v>
      </c>
      <c r="AK15" s="59" t="s">
        <v>50</v>
      </c>
      <c r="AL15" s="59" t="s">
        <v>146</v>
      </c>
    </row>
    <row r="16" spans="2:38">
      <c r="B16" s="10" t="s">
        <v>545</v>
      </c>
      <c r="C16" s="56" t="s">
        <v>50</v>
      </c>
      <c r="D16" s="56" t="s">
        <v>448</v>
      </c>
      <c r="E16" s="56" t="s">
        <v>449</v>
      </c>
      <c r="F16" s="56" t="s">
        <v>50</v>
      </c>
      <c r="G16" s="56" t="s">
        <v>450</v>
      </c>
      <c r="H16" s="56" t="s">
        <v>50</v>
      </c>
      <c r="I16" s="56" t="s">
        <v>451</v>
      </c>
      <c r="J16" s="56" t="s">
        <v>50</v>
      </c>
      <c r="K16" s="56" t="s">
        <v>452</v>
      </c>
      <c r="L16" s="57" t="s">
        <v>50</v>
      </c>
      <c r="M16" s="57" t="s">
        <v>453</v>
      </c>
      <c r="N16" s="57" t="s">
        <v>454</v>
      </c>
      <c r="O16" s="57" t="s">
        <v>50</v>
      </c>
      <c r="P16" s="57" t="s">
        <v>455</v>
      </c>
      <c r="Q16" s="57" t="s">
        <v>50</v>
      </c>
      <c r="R16" s="57" t="s">
        <v>456</v>
      </c>
      <c r="S16" s="57" t="s">
        <v>50</v>
      </c>
      <c r="T16" s="57" t="s">
        <v>457</v>
      </c>
      <c r="U16" s="58" t="s">
        <v>50</v>
      </c>
      <c r="V16" s="58" t="s">
        <v>458</v>
      </c>
      <c r="W16" s="58" t="s">
        <v>50</v>
      </c>
      <c r="X16" s="58" t="s">
        <v>50</v>
      </c>
      <c r="Y16" s="58" t="s">
        <v>459</v>
      </c>
      <c r="Z16" s="58" t="s">
        <v>460</v>
      </c>
      <c r="AA16" s="58" t="s">
        <v>461</v>
      </c>
      <c r="AB16" s="58" t="s">
        <v>50</v>
      </c>
      <c r="AC16" s="58" t="s">
        <v>462</v>
      </c>
      <c r="AD16" s="59"/>
      <c r="AE16" s="59" t="s">
        <v>463</v>
      </c>
      <c r="AF16" s="59" t="s">
        <v>464</v>
      </c>
      <c r="AG16" s="59" t="s">
        <v>465</v>
      </c>
      <c r="AH16" s="59" t="s">
        <v>466</v>
      </c>
      <c r="AI16" s="59" t="s">
        <v>467</v>
      </c>
      <c r="AJ16" s="59" t="s">
        <v>94</v>
      </c>
      <c r="AK16" s="59" t="s">
        <v>50</v>
      </c>
      <c r="AL16" s="59" t="s">
        <v>147</v>
      </c>
    </row>
    <row r="17" spans="2:38">
      <c r="B17" s="10" t="s">
        <v>6</v>
      </c>
      <c r="C17" s="56" t="s">
        <v>50</v>
      </c>
      <c r="D17" s="56" t="s">
        <v>50</v>
      </c>
      <c r="E17" s="56" t="s">
        <v>50</v>
      </c>
      <c r="F17" s="56" t="s">
        <v>50</v>
      </c>
      <c r="G17" s="56" t="s">
        <v>50</v>
      </c>
      <c r="H17" s="56" t="s">
        <v>361</v>
      </c>
      <c r="I17" s="56" t="s">
        <v>562</v>
      </c>
      <c r="J17" s="56" t="s">
        <v>50</v>
      </c>
      <c r="K17" s="56" t="s">
        <v>362</v>
      </c>
      <c r="L17" s="57" t="s">
        <v>50</v>
      </c>
      <c r="M17" s="57" t="s">
        <v>50</v>
      </c>
      <c r="N17" s="57" t="s">
        <v>50</v>
      </c>
      <c r="O17" s="57" t="s">
        <v>50</v>
      </c>
      <c r="P17" s="57" t="s">
        <v>50</v>
      </c>
      <c r="Q17" s="57" t="s">
        <v>363</v>
      </c>
      <c r="R17" s="57" t="s">
        <v>564</v>
      </c>
      <c r="S17" s="57" t="s">
        <v>50</v>
      </c>
      <c r="T17" s="57" t="s">
        <v>364</v>
      </c>
      <c r="U17" s="58" t="s">
        <v>50</v>
      </c>
      <c r="V17" s="58" t="s">
        <v>50</v>
      </c>
      <c r="W17" s="58" t="s">
        <v>50</v>
      </c>
      <c r="X17" s="58" t="s">
        <v>50</v>
      </c>
      <c r="Y17" s="58" t="s">
        <v>365</v>
      </c>
      <c r="Z17" s="58" t="s">
        <v>366</v>
      </c>
      <c r="AA17" s="58" t="s">
        <v>367</v>
      </c>
      <c r="AB17" s="58" t="s">
        <v>50</v>
      </c>
      <c r="AC17" s="58" t="s">
        <v>368</v>
      </c>
      <c r="AD17" s="59" t="s">
        <v>50</v>
      </c>
      <c r="AE17" s="59" t="s">
        <v>50</v>
      </c>
      <c r="AF17" s="59" t="s">
        <v>50</v>
      </c>
      <c r="AG17" s="59" t="s">
        <v>50</v>
      </c>
      <c r="AH17" s="59" t="s">
        <v>369</v>
      </c>
      <c r="AI17" s="59" t="s">
        <v>370</v>
      </c>
      <c r="AJ17" s="59">
        <v>720120.46</v>
      </c>
      <c r="AK17" s="59" t="s">
        <v>50</v>
      </c>
      <c r="AL17" s="59">
        <v>720014.46</v>
      </c>
    </row>
    <row r="18" spans="2:38">
      <c r="B18" s="10" t="s">
        <v>7</v>
      </c>
      <c r="C18" s="56" t="s">
        <v>50</v>
      </c>
      <c r="D18" s="56" t="s">
        <v>50</v>
      </c>
      <c r="E18" s="56" t="s">
        <v>50</v>
      </c>
      <c r="F18" s="56" t="s">
        <v>50</v>
      </c>
      <c r="G18" s="56" t="s">
        <v>50</v>
      </c>
      <c r="H18" s="56" t="s">
        <v>50</v>
      </c>
      <c r="I18" s="56" t="s">
        <v>50</v>
      </c>
      <c r="J18" s="56" t="s">
        <v>50</v>
      </c>
      <c r="K18" s="56" t="s">
        <v>50</v>
      </c>
      <c r="L18" s="57" t="s">
        <v>50</v>
      </c>
      <c r="M18" s="57" t="s">
        <v>50</v>
      </c>
      <c r="N18" s="57" t="s">
        <v>50</v>
      </c>
      <c r="O18" s="57" t="s">
        <v>50</v>
      </c>
      <c r="P18" s="57" t="s">
        <v>50</v>
      </c>
      <c r="Q18" s="57" t="s">
        <v>50</v>
      </c>
      <c r="R18" s="57" t="s">
        <v>50</v>
      </c>
      <c r="S18" s="57" t="s">
        <v>50</v>
      </c>
      <c r="T18" s="57" t="s">
        <v>50</v>
      </c>
      <c r="U18" s="58" t="s">
        <v>50</v>
      </c>
      <c r="V18" s="58" t="s">
        <v>50</v>
      </c>
      <c r="W18" s="58" t="s">
        <v>50</v>
      </c>
      <c r="X18" s="58" t="s">
        <v>50</v>
      </c>
      <c r="Y18" s="58" t="s">
        <v>50</v>
      </c>
      <c r="Z18" s="58" t="s">
        <v>373</v>
      </c>
      <c r="AA18" s="58" t="s">
        <v>50</v>
      </c>
      <c r="AB18" s="58" t="s">
        <v>50</v>
      </c>
      <c r="AC18" s="58" t="s">
        <v>374</v>
      </c>
      <c r="AD18" s="59" t="s">
        <v>50</v>
      </c>
      <c r="AE18" s="59" t="s">
        <v>50</v>
      </c>
      <c r="AF18" s="59" t="s">
        <v>50</v>
      </c>
      <c r="AG18" s="59" t="s">
        <v>50</v>
      </c>
      <c r="AH18" s="59" t="s">
        <v>50</v>
      </c>
      <c r="AI18" s="59" t="s">
        <v>375</v>
      </c>
      <c r="AJ18" s="59">
        <v>720730.46</v>
      </c>
      <c r="AK18" s="59" t="s">
        <v>50</v>
      </c>
      <c r="AL18" s="59">
        <v>720041.46</v>
      </c>
    </row>
    <row r="19" spans="2:38">
      <c r="B19" s="10" t="s">
        <v>331</v>
      </c>
      <c r="C19" s="56" t="s">
        <v>50</v>
      </c>
      <c r="D19" s="56" t="s">
        <v>50</v>
      </c>
      <c r="E19" s="56" t="s">
        <v>342</v>
      </c>
      <c r="F19" s="56" t="s">
        <v>50</v>
      </c>
      <c r="G19" s="56" t="s">
        <v>343</v>
      </c>
      <c r="H19" s="56" t="s">
        <v>344</v>
      </c>
      <c r="I19" s="56" t="s">
        <v>345</v>
      </c>
      <c r="J19" s="56" t="s">
        <v>50</v>
      </c>
      <c r="K19" s="56" t="s">
        <v>346</v>
      </c>
      <c r="L19" s="57" t="s">
        <v>50</v>
      </c>
      <c r="M19" s="57" t="s">
        <v>50</v>
      </c>
      <c r="N19" s="57" t="s">
        <v>347</v>
      </c>
      <c r="O19" s="57" t="s">
        <v>50</v>
      </c>
      <c r="P19" s="57" t="s">
        <v>563</v>
      </c>
      <c r="Q19" s="57" t="s">
        <v>348</v>
      </c>
      <c r="R19" s="57" t="s">
        <v>349</v>
      </c>
      <c r="S19" s="57" t="s">
        <v>50</v>
      </c>
      <c r="T19" s="57" t="s">
        <v>350</v>
      </c>
      <c r="U19" s="58" t="s">
        <v>50</v>
      </c>
      <c r="V19" s="58" t="s">
        <v>50</v>
      </c>
      <c r="W19" s="58" t="s">
        <v>351</v>
      </c>
      <c r="X19" s="58" t="s">
        <v>50</v>
      </c>
      <c r="Y19" s="58" t="s">
        <v>352</v>
      </c>
      <c r="Z19" s="58" t="s">
        <v>353</v>
      </c>
      <c r="AA19" s="58" t="s">
        <v>354</v>
      </c>
      <c r="AB19" s="58" t="s">
        <v>50</v>
      </c>
      <c r="AC19" s="58" t="s">
        <v>355</v>
      </c>
      <c r="AD19" s="59" t="s">
        <v>50</v>
      </c>
      <c r="AE19" s="59" t="s">
        <v>50</v>
      </c>
      <c r="AF19" s="59" t="s">
        <v>631</v>
      </c>
      <c r="AG19" s="59" t="s">
        <v>356</v>
      </c>
      <c r="AH19" s="59" t="s">
        <v>357</v>
      </c>
      <c r="AI19" s="59" t="s">
        <v>358</v>
      </c>
      <c r="AJ19" s="59">
        <v>760008.46</v>
      </c>
      <c r="AK19" s="59" t="s">
        <v>50</v>
      </c>
      <c r="AL19" s="59">
        <v>760002.46</v>
      </c>
    </row>
    <row r="20" spans="2:38">
      <c r="B20" s="10" t="s">
        <v>596</v>
      </c>
      <c r="C20" s="56" t="s">
        <v>50</v>
      </c>
      <c r="D20" s="56" t="s">
        <v>50</v>
      </c>
      <c r="E20" s="56" t="s">
        <v>50</v>
      </c>
      <c r="F20" s="56" t="s">
        <v>50</v>
      </c>
      <c r="G20" s="56" t="s">
        <v>50</v>
      </c>
      <c r="H20" s="56" t="s">
        <v>50</v>
      </c>
      <c r="I20" s="56" t="s">
        <v>468</v>
      </c>
      <c r="J20" s="56" t="s">
        <v>50</v>
      </c>
      <c r="K20" s="56" t="s">
        <v>50</v>
      </c>
      <c r="L20" s="57" t="s">
        <v>50</v>
      </c>
      <c r="M20" s="57" t="s">
        <v>50</v>
      </c>
      <c r="N20" s="57" t="s">
        <v>50</v>
      </c>
      <c r="O20" s="57" t="s">
        <v>50</v>
      </c>
      <c r="P20" s="57" t="s">
        <v>50</v>
      </c>
      <c r="Q20" s="57" t="s">
        <v>50</v>
      </c>
      <c r="R20" s="57" t="s">
        <v>50</v>
      </c>
      <c r="S20" s="57" t="s">
        <v>50</v>
      </c>
      <c r="T20" s="57" t="s">
        <v>469</v>
      </c>
      <c r="U20" s="58" t="s">
        <v>50</v>
      </c>
      <c r="V20" s="58" t="s">
        <v>50</v>
      </c>
      <c r="W20" s="58" t="s">
        <v>50</v>
      </c>
      <c r="X20" s="58" t="s">
        <v>50</v>
      </c>
      <c r="Y20" s="58" t="s">
        <v>50</v>
      </c>
      <c r="Z20" s="58" t="s">
        <v>50</v>
      </c>
      <c r="AA20" s="58" t="s">
        <v>50</v>
      </c>
      <c r="AB20" s="58" t="s">
        <v>50</v>
      </c>
      <c r="AC20" s="58" t="s">
        <v>50</v>
      </c>
      <c r="AD20" s="59" t="s">
        <v>50</v>
      </c>
      <c r="AE20" s="59" t="s">
        <v>470</v>
      </c>
      <c r="AF20" s="59" t="s">
        <v>471</v>
      </c>
      <c r="AG20" s="59" t="s">
        <v>472</v>
      </c>
      <c r="AH20" s="59" t="s">
        <v>473</v>
      </c>
      <c r="AI20" s="59" t="s">
        <v>50</v>
      </c>
      <c r="AJ20" s="59" t="s">
        <v>95</v>
      </c>
      <c r="AK20" s="59" t="s">
        <v>50</v>
      </c>
      <c r="AL20" s="59" t="s">
        <v>148</v>
      </c>
    </row>
    <row r="21" spans="2:38">
      <c r="B21" s="10" t="s">
        <v>597</v>
      </c>
      <c r="C21" s="56" t="s">
        <v>50</v>
      </c>
      <c r="D21" s="56" t="s">
        <v>50</v>
      </c>
      <c r="E21" s="56" t="s">
        <v>481</v>
      </c>
      <c r="F21" s="56" t="s">
        <v>50</v>
      </c>
      <c r="G21" s="56" t="s">
        <v>50</v>
      </c>
      <c r="H21" s="56" t="s">
        <v>50</v>
      </c>
      <c r="I21" s="56" t="s">
        <v>482</v>
      </c>
      <c r="J21" s="56" t="s">
        <v>50</v>
      </c>
      <c r="K21" s="56" t="s">
        <v>483</v>
      </c>
      <c r="L21" s="57" t="s">
        <v>50</v>
      </c>
      <c r="M21" s="57" t="s">
        <v>50</v>
      </c>
      <c r="N21" s="57" t="s">
        <v>50</v>
      </c>
      <c r="O21" s="57" t="s">
        <v>50</v>
      </c>
      <c r="P21" s="57" t="s">
        <v>50</v>
      </c>
      <c r="Q21" s="57" t="s">
        <v>50</v>
      </c>
      <c r="R21" s="57" t="s">
        <v>484</v>
      </c>
      <c r="S21" s="57" t="s">
        <v>50</v>
      </c>
      <c r="T21" s="57" t="s">
        <v>485</v>
      </c>
      <c r="U21" s="58" t="s">
        <v>50</v>
      </c>
      <c r="V21" s="58" t="s">
        <v>50</v>
      </c>
      <c r="W21" s="58" t="s">
        <v>50</v>
      </c>
      <c r="X21" s="58" t="s">
        <v>50</v>
      </c>
      <c r="Y21" s="58" t="s">
        <v>50</v>
      </c>
      <c r="Z21" s="58" t="s">
        <v>50</v>
      </c>
      <c r="AA21" s="58" t="s">
        <v>50</v>
      </c>
      <c r="AB21" s="58" t="s">
        <v>50</v>
      </c>
      <c r="AC21" s="58" t="s">
        <v>50</v>
      </c>
      <c r="AD21" s="59" t="s">
        <v>50</v>
      </c>
      <c r="AE21" s="59" t="s">
        <v>486</v>
      </c>
      <c r="AF21" s="59" t="s">
        <v>487</v>
      </c>
      <c r="AG21" s="59" t="s">
        <v>50</v>
      </c>
      <c r="AH21" s="59" t="s">
        <v>488</v>
      </c>
      <c r="AI21" s="59" t="s">
        <v>489</v>
      </c>
      <c r="AJ21" s="59" t="s">
        <v>96</v>
      </c>
      <c r="AK21" s="59" t="s">
        <v>50</v>
      </c>
      <c r="AL21" s="59" t="s">
        <v>149</v>
      </c>
    </row>
    <row r="22" spans="2:38">
      <c r="B22" s="10" t="s">
        <v>10</v>
      </c>
      <c r="C22" s="56" t="s">
        <v>50</v>
      </c>
      <c r="D22" s="56">
        <v>186002538</v>
      </c>
      <c r="E22" s="56">
        <v>186002539</v>
      </c>
      <c r="F22" s="56" t="s">
        <v>50</v>
      </c>
      <c r="G22" s="56">
        <v>186002540</v>
      </c>
      <c r="H22" s="56" t="s">
        <v>50</v>
      </c>
      <c r="I22" s="56">
        <v>186002541</v>
      </c>
      <c r="J22" s="56" t="s">
        <v>50</v>
      </c>
      <c r="K22" s="56" t="s">
        <v>50</v>
      </c>
      <c r="L22" s="57" t="s">
        <v>50</v>
      </c>
      <c r="M22" s="57" t="s">
        <v>50</v>
      </c>
      <c r="N22" s="57">
        <v>186002545</v>
      </c>
      <c r="O22" s="57" t="s">
        <v>50</v>
      </c>
      <c r="P22" s="57">
        <v>186002546</v>
      </c>
      <c r="Q22" s="57" t="s">
        <v>50</v>
      </c>
      <c r="R22" s="57">
        <v>186002547</v>
      </c>
      <c r="S22" s="57" t="s">
        <v>50</v>
      </c>
      <c r="T22" s="57">
        <v>186002548</v>
      </c>
      <c r="U22" s="58" t="s">
        <v>50</v>
      </c>
      <c r="V22" s="58" t="s">
        <v>50</v>
      </c>
      <c r="W22" s="58" t="s">
        <v>50</v>
      </c>
      <c r="X22" s="58" t="s">
        <v>50</v>
      </c>
      <c r="Y22" s="58" t="s">
        <v>50</v>
      </c>
      <c r="Z22" s="58" t="s">
        <v>50</v>
      </c>
      <c r="AA22" s="58" t="s">
        <v>50</v>
      </c>
      <c r="AB22" s="58" t="s">
        <v>50</v>
      </c>
      <c r="AC22" s="58" t="s">
        <v>50</v>
      </c>
      <c r="AD22" s="59" t="s">
        <v>50</v>
      </c>
      <c r="AE22" s="59">
        <v>186002556</v>
      </c>
      <c r="AF22" s="59">
        <v>186002557</v>
      </c>
      <c r="AG22" s="59" t="s">
        <v>50</v>
      </c>
      <c r="AH22" s="59">
        <v>186002558</v>
      </c>
      <c r="AI22" s="59" t="s">
        <v>50</v>
      </c>
      <c r="AJ22" s="59">
        <v>186002559</v>
      </c>
      <c r="AK22" s="59" t="s">
        <v>50</v>
      </c>
      <c r="AL22" s="59">
        <v>186002560</v>
      </c>
    </row>
    <row r="23" spans="2:38">
      <c r="B23" s="10" t="s">
        <v>11</v>
      </c>
      <c r="C23" s="56" t="s">
        <v>50</v>
      </c>
      <c r="D23" s="56" t="s">
        <v>50</v>
      </c>
      <c r="E23" s="56" t="s">
        <v>50</v>
      </c>
      <c r="F23" s="56" t="s">
        <v>50</v>
      </c>
      <c r="G23" s="56" t="s">
        <v>50</v>
      </c>
      <c r="H23" s="56" t="s">
        <v>50</v>
      </c>
      <c r="I23" s="60">
        <v>57934</v>
      </c>
      <c r="J23" s="56" t="s">
        <v>50</v>
      </c>
      <c r="K23" s="56">
        <v>57935</v>
      </c>
      <c r="L23" s="57" t="s">
        <v>50</v>
      </c>
      <c r="M23" s="57" t="s">
        <v>50</v>
      </c>
      <c r="N23" s="57" t="s">
        <v>50</v>
      </c>
      <c r="O23" s="57" t="s">
        <v>50</v>
      </c>
      <c r="P23" s="57" t="s">
        <v>167</v>
      </c>
      <c r="Q23" s="57" t="s">
        <v>50</v>
      </c>
      <c r="R23" s="57" t="s">
        <v>168</v>
      </c>
      <c r="S23" s="57" t="s">
        <v>50</v>
      </c>
      <c r="T23" s="57" t="s">
        <v>169</v>
      </c>
      <c r="U23" s="58" t="s">
        <v>50</v>
      </c>
      <c r="V23" s="58" t="s">
        <v>50</v>
      </c>
      <c r="W23" s="58" t="s">
        <v>170</v>
      </c>
      <c r="X23" s="58" t="s">
        <v>50</v>
      </c>
      <c r="Y23" s="58" t="s">
        <v>50</v>
      </c>
      <c r="Z23" s="58" t="s">
        <v>50</v>
      </c>
      <c r="AA23" s="58" t="s">
        <v>171</v>
      </c>
      <c r="AB23" s="58" t="s">
        <v>50</v>
      </c>
      <c r="AC23" s="58" t="s">
        <v>172</v>
      </c>
      <c r="AD23" s="59" t="s">
        <v>50</v>
      </c>
      <c r="AE23" s="59" t="s">
        <v>50</v>
      </c>
      <c r="AF23" s="59">
        <v>58239</v>
      </c>
      <c r="AG23" s="59" t="s">
        <v>50</v>
      </c>
      <c r="AH23" s="59">
        <v>59209</v>
      </c>
      <c r="AI23" s="59" t="s">
        <v>50</v>
      </c>
      <c r="AJ23" s="59" t="s">
        <v>97</v>
      </c>
      <c r="AK23" s="59" t="s">
        <v>50</v>
      </c>
      <c r="AL23" s="59">
        <v>58298</v>
      </c>
    </row>
    <row r="24" spans="2:38">
      <c r="B24" s="10" t="s">
        <v>12</v>
      </c>
      <c r="C24" s="56" t="s">
        <v>50</v>
      </c>
      <c r="D24" s="56" t="s">
        <v>50</v>
      </c>
      <c r="E24" s="56" t="s">
        <v>614</v>
      </c>
      <c r="F24" s="56" t="s">
        <v>50</v>
      </c>
      <c r="G24" s="56">
        <v>186002608</v>
      </c>
      <c r="H24" s="56" t="s">
        <v>50</v>
      </c>
      <c r="I24" s="56" t="s">
        <v>495</v>
      </c>
      <c r="J24" s="56" t="s">
        <v>50</v>
      </c>
      <c r="K24" s="56" t="s">
        <v>50</v>
      </c>
      <c r="L24" s="57" t="s">
        <v>50</v>
      </c>
      <c r="M24" s="57" t="s">
        <v>50</v>
      </c>
      <c r="N24" s="57" t="s">
        <v>50</v>
      </c>
      <c r="O24" s="57" t="s">
        <v>50</v>
      </c>
      <c r="P24" s="57" t="s">
        <v>50</v>
      </c>
      <c r="Q24" s="57" t="s">
        <v>50</v>
      </c>
      <c r="R24" s="57" t="s">
        <v>496</v>
      </c>
      <c r="S24" s="57" t="s">
        <v>50</v>
      </c>
      <c r="T24" s="57">
        <v>186000690</v>
      </c>
      <c r="U24" s="58" t="s">
        <v>50</v>
      </c>
      <c r="V24" s="58" t="s">
        <v>50</v>
      </c>
      <c r="W24" s="58" t="s">
        <v>50</v>
      </c>
      <c r="X24" s="58" t="s">
        <v>50</v>
      </c>
      <c r="Y24" s="58" t="s">
        <v>50</v>
      </c>
      <c r="Z24" s="58" t="s">
        <v>50</v>
      </c>
      <c r="AA24" s="58" t="s">
        <v>497</v>
      </c>
      <c r="AB24" s="58" t="s">
        <v>50</v>
      </c>
      <c r="AC24" s="58" t="s">
        <v>50</v>
      </c>
      <c r="AD24" s="59" t="s">
        <v>50</v>
      </c>
      <c r="AE24" s="59" t="s">
        <v>50</v>
      </c>
      <c r="AF24" s="59">
        <v>186000207</v>
      </c>
      <c r="AG24" s="59" t="s">
        <v>50</v>
      </c>
      <c r="AH24" s="59">
        <v>186002616</v>
      </c>
      <c r="AI24" s="59" t="s">
        <v>50</v>
      </c>
      <c r="AJ24" s="59" t="s">
        <v>98</v>
      </c>
      <c r="AK24" s="59" t="s">
        <v>50</v>
      </c>
      <c r="AL24" s="59" t="s">
        <v>150</v>
      </c>
    </row>
    <row r="25" spans="2:38">
      <c r="B25" s="10" t="s">
        <v>548</v>
      </c>
      <c r="C25" s="56" t="s">
        <v>50</v>
      </c>
      <c r="D25" s="56" t="s">
        <v>50</v>
      </c>
      <c r="E25" s="56" t="s">
        <v>50</v>
      </c>
      <c r="F25" s="56" t="s">
        <v>50</v>
      </c>
      <c r="G25" s="56" t="s">
        <v>505</v>
      </c>
      <c r="H25" s="56" t="s">
        <v>50</v>
      </c>
      <c r="I25" s="56" t="s">
        <v>503</v>
      </c>
      <c r="J25" s="56" t="s">
        <v>50</v>
      </c>
      <c r="K25" s="56" t="s">
        <v>504</v>
      </c>
      <c r="L25" s="57" t="s">
        <v>50</v>
      </c>
      <c r="M25" s="57" t="s">
        <v>50</v>
      </c>
      <c r="N25" s="57" t="s">
        <v>50</v>
      </c>
      <c r="O25" s="57" t="s">
        <v>50</v>
      </c>
      <c r="P25" s="57" t="s">
        <v>50</v>
      </c>
      <c r="Q25" s="57" t="s">
        <v>50</v>
      </c>
      <c r="R25" s="57" t="s">
        <v>50</v>
      </c>
      <c r="S25" s="57" t="s">
        <v>50</v>
      </c>
      <c r="T25" s="57" t="s">
        <v>50</v>
      </c>
      <c r="U25" s="58" t="s">
        <v>50</v>
      </c>
      <c r="V25" s="58" t="s">
        <v>50</v>
      </c>
      <c r="W25" s="58" t="s">
        <v>50</v>
      </c>
      <c r="X25" s="58" t="s">
        <v>50</v>
      </c>
      <c r="Y25" s="58" t="s">
        <v>50</v>
      </c>
      <c r="Z25" s="58" t="s">
        <v>507</v>
      </c>
      <c r="AA25" s="58" t="s">
        <v>50</v>
      </c>
      <c r="AB25" s="58" t="s">
        <v>50</v>
      </c>
      <c r="AC25" s="58" t="s">
        <v>506</v>
      </c>
      <c r="AD25" s="59" t="s">
        <v>50</v>
      </c>
      <c r="AE25" s="59" t="s">
        <v>50</v>
      </c>
      <c r="AF25" s="59" t="s">
        <v>509</v>
      </c>
      <c r="AG25" s="59" t="s">
        <v>50</v>
      </c>
      <c r="AH25" s="59" t="s">
        <v>565</v>
      </c>
      <c r="AI25" s="59" t="s">
        <v>508</v>
      </c>
      <c r="AJ25" s="59" t="s">
        <v>99</v>
      </c>
      <c r="AK25" s="59" t="s">
        <v>510</v>
      </c>
      <c r="AL25" s="59" t="s">
        <v>151</v>
      </c>
    </row>
    <row r="26" spans="2:38">
      <c r="B26" s="10" t="s">
        <v>14</v>
      </c>
      <c r="C26" s="56" t="s">
        <v>50</v>
      </c>
      <c r="D26" s="56" t="s">
        <v>50</v>
      </c>
      <c r="E26" s="56" t="s">
        <v>192</v>
      </c>
      <c r="F26" s="56" t="s">
        <v>50</v>
      </c>
      <c r="G26" s="56" t="s">
        <v>188</v>
      </c>
      <c r="H26" s="56" t="s">
        <v>189</v>
      </c>
      <c r="I26" s="56" t="s">
        <v>190</v>
      </c>
      <c r="J26" s="56" t="s">
        <v>50</v>
      </c>
      <c r="K26" s="56" t="s">
        <v>191</v>
      </c>
      <c r="L26" s="57" t="s">
        <v>50</v>
      </c>
      <c r="M26" s="57" t="s">
        <v>50</v>
      </c>
      <c r="N26" s="57" t="s">
        <v>197</v>
      </c>
      <c r="O26" s="57" t="s">
        <v>50</v>
      </c>
      <c r="P26" s="57" t="s">
        <v>193</v>
      </c>
      <c r="Q26" s="57" t="s">
        <v>194</v>
      </c>
      <c r="R26" s="57" t="s">
        <v>195</v>
      </c>
      <c r="S26" s="57" t="s">
        <v>50</v>
      </c>
      <c r="T26" s="57" t="s">
        <v>196</v>
      </c>
      <c r="U26" s="58" t="s">
        <v>50</v>
      </c>
      <c r="V26" s="58" t="s">
        <v>50</v>
      </c>
      <c r="W26" s="58" t="s">
        <v>202</v>
      </c>
      <c r="X26" s="58" t="s">
        <v>203</v>
      </c>
      <c r="Y26" s="58" t="s">
        <v>198</v>
      </c>
      <c r="Z26" s="58" t="s">
        <v>199</v>
      </c>
      <c r="AA26" s="58" t="s">
        <v>200</v>
      </c>
      <c r="AB26" s="58" t="s">
        <v>50</v>
      </c>
      <c r="AC26" s="58" t="s">
        <v>201</v>
      </c>
      <c r="AD26" s="59" t="s">
        <v>50</v>
      </c>
      <c r="AE26" s="59" t="s">
        <v>206</v>
      </c>
      <c r="AF26" s="59" t="s">
        <v>207</v>
      </c>
      <c r="AG26" s="59" t="s">
        <v>208</v>
      </c>
      <c r="AH26" s="59" t="s">
        <v>204</v>
      </c>
      <c r="AI26" s="59" t="s">
        <v>205</v>
      </c>
      <c r="AJ26" s="59" t="s">
        <v>100</v>
      </c>
      <c r="AK26" s="59" t="s">
        <v>50</v>
      </c>
      <c r="AL26" s="59" t="s">
        <v>152</v>
      </c>
    </row>
    <row r="27" spans="2:38">
      <c r="B27" s="10" t="s">
        <v>15</v>
      </c>
      <c r="C27" s="56" t="s">
        <v>50</v>
      </c>
      <c r="D27" s="56" t="s">
        <v>50</v>
      </c>
      <c r="E27" s="56" t="s">
        <v>224</v>
      </c>
      <c r="F27" s="56" t="s">
        <v>50</v>
      </c>
      <c r="G27" s="56" t="s">
        <v>225</v>
      </c>
      <c r="H27" s="56" t="s">
        <v>226</v>
      </c>
      <c r="I27" s="56" t="s">
        <v>227</v>
      </c>
      <c r="J27" s="56" t="s">
        <v>50</v>
      </c>
      <c r="K27" s="56" t="s">
        <v>228</v>
      </c>
      <c r="L27" s="57" t="s">
        <v>50</v>
      </c>
      <c r="M27" s="57" t="s">
        <v>50</v>
      </c>
      <c r="N27" s="57" t="s">
        <v>229</v>
      </c>
      <c r="O27" s="57" t="s">
        <v>50</v>
      </c>
      <c r="P27" s="57" t="s">
        <v>230</v>
      </c>
      <c r="Q27" s="57" t="s">
        <v>231</v>
      </c>
      <c r="R27" s="57" t="s">
        <v>232</v>
      </c>
      <c r="S27" s="57" t="s">
        <v>50</v>
      </c>
      <c r="T27" s="57" t="s">
        <v>233</v>
      </c>
      <c r="U27" s="58" t="s">
        <v>50</v>
      </c>
      <c r="V27" s="58" t="s">
        <v>50</v>
      </c>
      <c r="W27" s="58" t="s">
        <v>234</v>
      </c>
      <c r="X27" s="58" t="s">
        <v>50</v>
      </c>
      <c r="Y27" s="58" t="s">
        <v>235</v>
      </c>
      <c r="Z27" s="58" t="s">
        <v>236</v>
      </c>
      <c r="AA27" s="58" t="s">
        <v>237</v>
      </c>
      <c r="AB27" s="58" t="s">
        <v>50</v>
      </c>
      <c r="AC27" s="58" t="s">
        <v>238</v>
      </c>
      <c r="AD27" s="59" t="s">
        <v>50</v>
      </c>
      <c r="AE27" s="59" t="s">
        <v>239</v>
      </c>
      <c r="AF27" s="59" t="s">
        <v>240</v>
      </c>
      <c r="AG27" s="59" t="s">
        <v>50</v>
      </c>
      <c r="AH27" s="59" t="s">
        <v>241</v>
      </c>
      <c r="AI27" s="59" t="s">
        <v>242</v>
      </c>
      <c r="AJ27" s="59" t="s">
        <v>101</v>
      </c>
      <c r="AK27" s="59" t="s">
        <v>50</v>
      </c>
      <c r="AL27" s="59" t="s">
        <v>153</v>
      </c>
    </row>
    <row r="28" spans="2:38">
      <c r="B28" s="10" t="s">
        <v>16</v>
      </c>
      <c r="C28" s="56" t="s">
        <v>50</v>
      </c>
      <c r="D28" s="56" t="s">
        <v>50</v>
      </c>
      <c r="E28" s="56" t="s">
        <v>259</v>
      </c>
      <c r="F28" s="56" t="s">
        <v>50</v>
      </c>
      <c r="G28" s="56" t="s">
        <v>260</v>
      </c>
      <c r="H28" s="56" t="s">
        <v>261</v>
      </c>
      <c r="I28" s="56" t="s">
        <v>262</v>
      </c>
      <c r="J28" s="56" t="s">
        <v>50</v>
      </c>
      <c r="K28" s="56" t="s">
        <v>263</v>
      </c>
      <c r="L28" s="57" t="s">
        <v>50</v>
      </c>
      <c r="M28" s="57" t="s">
        <v>50</v>
      </c>
      <c r="N28" s="57" t="s">
        <v>264</v>
      </c>
      <c r="O28" s="57" t="s">
        <v>50</v>
      </c>
      <c r="P28" s="57" t="s">
        <v>265</v>
      </c>
      <c r="Q28" s="57" t="s">
        <v>266</v>
      </c>
      <c r="R28" s="57" t="s">
        <v>267</v>
      </c>
      <c r="S28" s="57" t="s">
        <v>50</v>
      </c>
      <c r="T28" s="57" t="s">
        <v>268</v>
      </c>
      <c r="U28" s="58" t="s">
        <v>50</v>
      </c>
      <c r="V28" s="58" t="s">
        <v>50</v>
      </c>
      <c r="W28" s="58" t="s">
        <v>269</v>
      </c>
      <c r="X28" s="58" t="s">
        <v>50</v>
      </c>
      <c r="Y28" s="58" t="s">
        <v>270</v>
      </c>
      <c r="Z28" s="58" t="s">
        <v>271</v>
      </c>
      <c r="AA28" s="58" t="s">
        <v>272</v>
      </c>
      <c r="AB28" s="58" t="s">
        <v>50</v>
      </c>
      <c r="AC28" s="58" t="s">
        <v>273</v>
      </c>
      <c r="AD28" s="59" t="s">
        <v>50</v>
      </c>
      <c r="AE28" s="59" t="s">
        <v>274</v>
      </c>
      <c r="AF28" s="59" t="s">
        <v>275</v>
      </c>
      <c r="AG28" s="59" t="s">
        <v>276</v>
      </c>
      <c r="AH28" s="59" t="s">
        <v>277</v>
      </c>
      <c r="AI28" s="59" t="s">
        <v>278</v>
      </c>
      <c r="AJ28" s="59" t="s">
        <v>102</v>
      </c>
      <c r="AK28" s="59" t="s">
        <v>50</v>
      </c>
      <c r="AL28" s="59" t="s">
        <v>154</v>
      </c>
    </row>
    <row r="29" spans="2:38">
      <c r="B29" s="10" t="s">
        <v>17</v>
      </c>
      <c r="C29" s="56" t="s">
        <v>50</v>
      </c>
      <c r="D29" s="56" t="s">
        <v>50</v>
      </c>
      <c r="E29" s="56" t="s">
        <v>393</v>
      </c>
      <c r="F29" s="56" t="s">
        <v>50</v>
      </c>
      <c r="G29" s="56" t="s">
        <v>50</v>
      </c>
      <c r="H29" s="56" t="s">
        <v>50</v>
      </c>
      <c r="I29" s="56" t="s">
        <v>394</v>
      </c>
      <c r="J29" s="56" t="s">
        <v>50</v>
      </c>
      <c r="K29" s="56" t="s">
        <v>50</v>
      </c>
      <c r="L29" s="57" t="s">
        <v>50</v>
      </c>
      <c r="M29" s="57" t="s">
        <v>50</v>
      </c>
      <c r="N29" s="57" t="s">
        <v>50</v>
      </c>
      <c r="O29" s="57" t="s">
        <v>50</v>
      </c>
      <c r="P29" s="57" t="s">
        <v>50</v>
      </c>
      <c r="Q29" s="57" t="s">
        <v>50</v>
      </c>
      <c r="R29" s="57" t="s">
        <v>395</v>
      </c>
      <c r="S29" s="57" t="s">
        <v>50</v>
      </c>
      <c r="T29" s="57" t="s">
        <v>396</v>
      </c>
      <c r="U29" s="58" t="s">
        <v>50</v>
      </c>
      <c r="V29" s="58" t="s">
        <v>50</v>
      </c>
      <c r="W29" s="58" t="s">
        <v>50</v>
      </c>
      <c r="X29" s="58" t="s">
        <v>50</v>
      </c>
      <c r="Y29" s="58" t="s">
        <v>50</v>
      </c>
      <c r="Z29" s="58" t="s">
        <v>50</v>
      </c>
      <c r="AA29" s="58" t="s">
        <v>50</v>
      </c>
      <c r="AB29" s="58" t="s">
        <v>50</v>
      </c>
      <c r="AC29" s="58" t="s">
        <v>50</v>
      </c>
      <c r="AD29" s="59" t="s">
        <v>50</v>
      </c>
      <c r="AE29" s="59" t="s">
        <v>50</v>
      </c>
      <c r="AF29" s="59" t="s">
        <v>397</v>
      </c>
      <c r="AG29" s="59" t="s">
        <v>50</v>
      </c>
      <c r="AH29" s="59" t="s">
        <v>50</v>
      </c>
      <c r="AI29" s="59" t="s">
        <v>50</v>
      </c>
      <c r="AJ29" s="59" t="s">
        <v>103</v>
      </c>
      <c r="AK29" s="59" t="s">
        <v>50</v>
      </c>
      <c r="AL29" s="59" t="s">
        <v>155</v>
      </c>
    </row>
    <row r="30" spans="2:38">
      <c r="B30" s="10" t="s">
        <v>18</v>
      </c>
      <c r="C30" s="56" t="s">
        <v>50</v>
      </c>
      <c r="D30" s="56" t="s">
        <v>50</v>
      </c>
      <c r="E30" s="56" t="s">
        <v>405</v>
      </c>
      <c r="F30" s="56" t="s">
        <v>50</v>
      </c>
      <c r="G30" s="56" t="s">
        <v>50</v>
      </c>
      <c r="H30" s="56" t="s">
        <v>50</v>
      </c>
      <c r="I30" s="56" t="s">
        <v>406</v>
      </c>
      <c r="J30" s="56" t="s">
        <v>50</v>
      </c>
      <c r="K30" s="56" t="s">
        <v>50</v>
      </c>
      <c r="L30" s="57" t="s">
        <v>50</v>
      </c>
      <c r="M30" s="57" t="s">
        <v>50</v>
      </c>
      <c r="N30" s="57" t="s">
        <v>50</v>
      </c>
      <c r="O30" s="57" t="s">
        <v>50</v>
      </c>
      <c r="P30" s="57" t="s">
        <v>50</v>
      </c>
      <c r="Q30" s="57" t="s">
        <v>50</v>
      </c>
      <c r="R30" s="57" t="s">
        <v>407</v>
      </c>
      <c r="S30" s="57" t="s">
        <v>50</v>
      </c>
      <c r="T30" s="57" t="s">
        <v>50</v>
      </c>
      <c r="U30" s="58" t="s">
        <v>50</v>
      </c>
      <c r="V30" s="58" t="s">
        <v>50</v>
      </c>
      <c r="W30" s="58" t="s">
        <v>50</v>
      </c>
      <c r="X30" s="58" t="s">
        <v>50</v>
      </c>
      <c r="Y30" s="58" t="s">
        <v>50</v>
      </c>
      <c r="Z30" s="58" t="s">
        <v>50</v>
      </c>
      <c r="AA30" s="58" t="s">
        <v>50</v>
      </c>
      <c r="AB30" s="58" t="s">
        <v>50</v>
      </c>
      <c r="AC30" s="58" t="s">
        <v>50</v>
      </c>
      <c r="AD30" s="59" t="s">
        <v>50</v>
      </c>
      <c r="AE30" s="59" t="s">
        <v>50</v>
      </c>
      <c r="AF30" s="59" t="s">
        <v>408</v>
      </c>
      <c r="AG30" s="59" t="s">
        <v>50</v>
      </c>
      <c r="AH30" s="59" t="s">
        <v>409</v>
      </c>
      <c r="AI30" s="59" t="s">
        <v>50</v>
      </c>
      <c r="AJ30" s="59" t="s">
        <v>104</v>
      </c>
      <c r="AK30" s="59" t="s">
        <v>50</v>
      </c>
      <c r="AL30" s="59" t="s">
        <v>156</v>
      </c>
    </row>
    <row r="31" spans="2:38">
      <c r="B31" s="10" t="s">
        <v>19</v>
      </c>
      <c r="C31" s="56" t="s">
        <v>50</v>
      </c>
      <c r="D31" s="56" t="s">
        <v>50</v>
      </c>
      <c r="E31" s="56" t="s">
        <v>50</v>
      </c>
      <c r="F31" s="56" t="s">
        <v>50</v>
      </c>
      <c r="G31" s="56" t="s">
        <v>50</v>
      </c>
      <c r="H31" s="56" t="s">
        <v>50</v>
      </c>
      <c r="I31" s="56" t="s">
        <v>412</v>
      </c>
      <c r="J31" s="56" t="s">
        <v>50</v>
      </c>
      <c r="K31" s="56" t="s">
        <v>50</v>
      </c>
      <c r="L31" s="57" t="s">
        <v>50</v>
      </c>
      <c r="M31" s="57" t="s">
        <v>50</v>
      </c>
      <c r="N31" s="57" t="s">
        <v>50</v>
      </c>
      <c r="O31" s="57" t="s">
        <v>50</v>
      </c>
      <c r="P31" s="57" t="s">
        <v>50</v>
      </c>
      <c r="Q31" s="57" t="s">
        <v>50</v>
      </c>
      <c r="R31" s="57" t="s">
        <v>413</v>
      </c>
      <c r="S31" s="57" t="s">
        <v>50</v>
      </c>
      <c r="T31" s="57" t="s">
        <v>414</v>
      </c>
      <c r="U31" s="58" t="s">
        <v>50</v>
      </c>
      <c r="V31" s="58" t="s">
        <v>50</v>
      </c>
      <c r="W31" s="58" t="s">
        <v>50</v>
      </c>
      <c r="X31" s="58" t="s">
        <v>50</v>
      </c>
      <c r="Y31" s="58" t="s">
        <v>50</v>
      </c>
      <c r="Z31" s="58" t="s">
        <v>50</v>
      </c>
      <c r="AA31" s="58" t="s">
        <v>50</v>
      </c>
      <c r="AB31" s="58" t="s">
        <v>50</v>
      </c>
      <c r="AC31" s="58" t="s">
        <v>50</v>
      </c>
      <c r="AD31" s="59" t="s">
        <v>50</v>
      </c>
      <c r="AE31" s="59" t="s">
        <v>50</v>
      </c>
      <c r="AF31" s="59" t="s">
        <v>50</v>
      </c>
      <c r="AG31" s="59" t="s">
        <v>50</v>
      </c>
      <c r="AH31" s="59" t="s">
        <v>50</v>
      </c>
      <c r="AI31" s="59" t="s">
        <v>50</v>
      </c>
      <c r="AJ31" s="59" t="s">
        <v>105</v>
      </c>
      <c r="AK31" s="59" t="s">
        <v>50</v>
      </c>
      <c r="AL31" s="59" t="s">
        <v>157</v>
      </c>
    </row>
    <row r="32" spans="2:38">
      <c r="B32" s="10" t="s">
        <v>20</v>
      </c>
      <c r="C32" s="56" t="s">
        <v>50</v>
      </c>
      <c r="D32" s="56" t="s">
        <v>50</v>
      </c>
      <c r="E32" s="56" t="s">
        <v>427</v>
      </c>
      <c r="F32" s="56" t="s">
        <v>50</v>
      </c>
      <c r="G32" s="56" t="s">
        <v>50</v>
      </c>
      <c r="H32" s="56" t="s">
        <v>50</v>
      </c>
      <c r="I32" s="56" t="s">
        <v>428</v>
      </c>
      <c r="J32" s="56" t="s">
        <v>50</v>
      </c>
      <c r="K32" s="56" t="s">
        <v>50</v>
      </c>
      <c r="L32" s="57" t="s">
        <v>50</v>
      </c>
      <c r="M32" s="57" t="s">
        <v>50</v>
      </c>
      <c r="N32" s="57" t="s">
        <v>50</v>
      </c>
      <c r="O32" s="57" t="s">
        <v>50</v>
      </c>
      <c r="P32" s="57" t="s">
        <v>50</v>
      </c>
      <c r="Q32" s="57" t="s">
        <v>50</v>
      </c>
      <c r="R32" s="57" t="s">
        <v>429</v>
      </c>
      <c r="S32" s="57" t="s">
        <v>50</v>
      </c>
      <c r="T32" s="57" t="s">
        <v>430</v>
      </c>
      <c r="U32" s="58" t="s">
        <v>50</v>
      </c>
      <c r="V32" s="58" t="s">
        <v>50</v>
      </c>
      <c r="W32" s="58" t="s">
        <v>50</v>
      </c>
      <c r="X32" s="58" t="s">
        <v>50</v>
      </c>
      <c r="Y32" s="58" t="s">
        <v>50</v>
      </c>
      <c r="Z32" s="58" t="s">
        <v>50</v>
      </c>
      <c r="AA32" s="58" t="s">
        <v>50</v>
      </c>
      <c r="AB32" s="58" t="s">
        <v>50</v>
      </c>
      <c r="AC32" s="58" t="s">
        <v>50</v>
      </c>
      <c r="AD32" s="59" t="s">
        <v>50</v>
      </c>
      <c r="AE32" s="59" t="s">
        <v>50</v>
      </c>
      <c r="AF32" s="59" t="s">
        <v>431</v>
      </c>
      <c r="AG32" s="59" t="s">
        <v>50</v>
      </c>
      <c r="AH32" s="59" t="s">
        <v>50</v>
      </c>
      <c r="AI32" s="59" t="s">
        <v>50</v>
      </c>
      <c r="AJ32" s="59" t="s">
        <v>106</v>
      </c>
      <c r="AK32" s="59" t="s">
        <v>50</v>
      </c>
      <c r="AL32" s="59" t="s">
        <v>158</v>
      </c>
    </row>
    <row r="34" spans="2:2">
      <c r="B34" s="26" t="s">
        <v>553</v>
      </c>
    </row>
    <row r="35" spans="2:2">
      <c r="B35" s="26"/>
    </row>
    <row r="36" spans="2:2">
      <c r="B36" s="26"/>
    </row>
  </sheetData>
  <sheetProtection algorithmName="SHA-512" hashValue="mp5hPFKNpT1flMpiJN4M3W2UKKR1IBM3bBi/wa79zpgYet2GDD2s89nn9NQdUx+P4J3vWVWNGT7O04GY/3tp9A==" saltValue="sjoOn+8heuaJI0WcZYS/cQ==" spinCount="100000" sheet="1" objects="1" scenarios="1"/>
  <mergeCells count="5">
    <mergeCell ref="B4:B6"/>
    <mergeCell ref="C7:K7"/>
    <mergeCell ref="L7:T7"/>
    <mergeCell ref="U7:AC7"/>
    <mergeCell ref="AD7:AL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L29"/>
  <sheetViews>
    <sheetView topLeftCell="A7" workbookViewId="0">
      <selection activeCell="H13" sqref="H13"/>
    </sheetView>
  </sheetViews>
  <sheetFormatPr defaultRowHeight="15"/>
  <sheetData>
    <row r="2" spans="3:12" s="11" customFormat="1">
      <c r="C2" s="22"/>
      <c r="D2" s="18">
        <v>20</v>
      </c>
      <c r="E2" s="18">
        <v>30</v>
      </c>
      <c r="F2" s="18">
        <v>50</v>
      </c>
      <c r="G2" s="18">
        <v>75</v>
      </c>
      <c r="H2" s="18">
        <v>100</v>
      </c>
      <c r="I2" s="18">
        <v>125</v>
      </c>
      <c r="J2" s="18">
        <v>150</v>
      </c>
      <c r="K2" s="18">
        <v>200</v>
      </c>
      <c r="L2" s="18">
        <v>250</v>
      </c>
    </row>
    <row r="3" spans="3:12">
      <c r="C3" s="20">
        <v>2.1</v>
      </c>
      <c r="D3" s="19">
        <v>1</v>
      </c>
      <c r="E3" s="19">
        <v>2</v>
      </c>
      <c r="F3" s="19">
        <v>3</v>
      </c>
      <c r="G3" s="19">
        <v>4</v>
      </c>
      <c r="H3" s="19">
        <v>5</v>
      </c>
      <c r="I3" s="19">
        <v>6</v>
      </c>
      <c r="J3" s="19">
        <v>7</v>
      </c>
      <c r="K3" s="19">
        <v>8</v>
      </c>
      <c r="L3" s="19">
        <v>9</v>
      </c>
    </row>
    <row r="4" spans="3:12">
      <c r="C4" s="20">
        <v>3</v>
      </c>
      <c r="D4" s="19">
        <v>10</v>
      </c>
      <c r="E4" s="19">
        <v>11</v>
      </c>
      <c r="F4" s="19">
        <v>12</v>
      </c>
      <c r="G4" s="19">
        <v>13</v>
      </c>
      <c r="H4" s="19">
        <v>14</v>
      </c>
      <c r="I4" s="19">
        <v>15</v>
      </c>
      <c r="J4" s="19">
        <v>16</v>
      </c>
      <c r="K4" s="19">
        <v>17</v>
      </c>
      <c r="L4" s="19">
        <v>18</v>
      </c>
    </row>
    <row r="5" spans="3:12">
      <c r="C5" s="20">
        <v>4</v>
      </c>
      <c r="D5" s="21">
        <v>19</v>
      </c>
      <c r="E5" s="21">
        <v>20</v>
      </c>
      <c r="F5" s="21">
        <v>21</v>
      </c>
      <c r="G5" s="21">
        <v>22</v>
      </c>
      <c r="H5" s="21">
        <v>23</v>
      </c>
      <c r="I5" s="21">
        <v>24</v>
      </c>
      <c r="J5" s="21">
        <v>25</v>
      </c>
      <c r="K5" s="21">
        <v>26</v>
      </c>
      <c r="L5" s="21">
        <v>27</v>
      </c>
    </row>
    <row r="6" spans="3:12">
      <c r="C6" s="20">
        <v>4.5999999999999996</v>
      </c>
      <c r="D6" s="21">
        <v>28</v>
      </c>
      <c r="E6" s="21">
        <v>29</v>
      </c>
      <c r="F6" s="21">
        <v>30</v>
      </c>
      <c r="G6" s="21">
        <v>31</v>
      </c>
      <c r="H6" s="21">
        <v>32</v>
      </c>
      <c r="I6" s="21">
        <v>33</v>
      </c>
      <c r="J6" s="21">
        <v>34</v>
      </c>
      <c r="K6" s="21">
        <v>35</v>
      </c>
      <c r="L6" s="21">
        <v>36</v>
      </c>
    </row>
    <row r="10" spans="3:12">
      <c r="C10" s="102">
        <v>1.9</v>
      </c>
      <c r="D10" s="102">
        <v>2.1</v>
      </c>
      <c r="G10" s="102">
        <v>3</v>
      </c>
      <c r="H10" s="102">
        <v>3</v>
      </c>
    </row>
    <row r="11" spans="3:12">
      <c r="C11" s="102">
        <v>2</v>
      </c>
      <c r="D11" s="102">
        <v>2.1</v>
      </c>
      <c r="G11" s="102">
        <v>3.5</v>
      </c>
      <c r="H11" s="102">
        <v>3</v>
      </c>
    </row>
    <row r="12" spans="3:12">
      <c r="C12" s="102">
        <v>2.1</v>
      </c>
      <c r="D12" s="102">
        <v>2.1</v>
      </c>
      <c r="G12" s="102">
        <v>5</v>
      </c>
      <c r="H12" s="102">
        <v>5</v>
      </c>
    </row>
    <row r="13" spans="3:12">
      <c r="C13" s="102">
        <v>2.2000000000000002</v>
      </c>
      <c r="D13" s="102">
        <v>2.1</v>
      </c>
    </row>
    <row r="14" spans="3:12">
      <c r="C14" s="102">
        <v>2.2999999999999998</v>
      </c>
      <c r="D14" s="102">
        <v>2.1</v>
      </c>
    </row>
    <row r="15" spans="3:12">
      <c r="C15" s="102">
        <v>2.8</v>
      </c>
      <c r="D15" s="102">
        <v>3</v>
      </c>
    </row>
    <row r="16" spans="3:12">
      <c r="C16" s="102">
        <v>2.9</v>
      </c>
      <c r="D16" s="102">
        <v>3</v>
      </c>
    </row>
    <row r="17" spans="3:4">
      <c r="C17" s="102">
        <v>3</v>
      </c>
      <c r="D17" s="102">
        <v>3</v>
      </c>
    </row>
    <row r="18" spans="3:4">
      <c r="C18" s="102">
        <v>3.1</v>
      </c>
      <c r="D18" s="102">
        <v>3</v>
      </c>
    </row>
    <row r="19" spans="3:4">
      <c r="C19" s="102">
        <v>3.2</v>
      </c>
      <c r="D19" s="102">
        <v>3</v>
      </c>
    </row>
    <row r="20" spans="3:4">
      <c r="C20" s="102">
        <v>3.8</v>
      </c>
      <c r="D20" s="102">
        <v>4</v>
      </c>
    </row>
    <row r="21" spans="3:4">
      <c r="C21" s="102">
        <v>3.9</v>
      </c>
      <c r="D21" s="102">
        <v>4</v>
      </c>
    </row>
    <row r="22" spans="3:4">
      <c r="C22" s="102">
        <v>4</v>
      </c>
      <c r="D22" s="102">
        <v>4</v>
      </c>
    </row>
    <row r="23" spans="3:4">
      <c r="C23" s="102">
        <v>4.0999999999999996</v>
      </c>
      <c r="D23" s="102">
        <v>4</v>
      </c>
    </row>
    <row r="24" spans="3:4">
      <c r="C24" s="102">
        <v>4.2</v>
      </c>
      <c r="D24" s="102">
        <v>4</v>
      </c>
    </row>
    <row r="25" spans="3:4">
      <c r="C25" s="102">
        <v>4.4000000000000004</v>
      </c>
      <c r="D25" s="102">
        <v>4.5999999999999996</v>
      </c>
    </row>
    <row r="26" spans="3:4">
      <c r="C26" s="102">
        <v>4.5</v>
      </c>
      <c r="D26" s="102">
        <v>4.5999999999999996</v>
      </c>
    </row>
    <row r="27" spans="3:4">
      <c r="C27" s="102">
        <v>4.5999999999999996</v>
      </c>
      <c r="D27" s="102">
        <v>4.5999999999999996</v>
      </c>
    </row>
    <row r="28" spans="3:4">
      <c r="C28" s="102">
        <v>4.7</v>
      </c>
      <c r="D28" s="102">
        <v>4.5999999999999996</v>
      </c>
    </row>
    <row r="29" spans="3:4">
      <c r="C29" s="102">
        <v>4.8</v>
      </c>
      <c r="D29" s="102">
        <v>4.5999999999999996</v>
      </c>
    </row>
  </sheetData>
  <sheetProtection algorithmName="SHA-512" hashValue="cGNSlZ5Hos33TgeCPmjVLiSW6O4vS/roXzCLRn877d6VzqA6uYqG9N4wY0gqbFv2W8kkrOcnAbd1hUpnb2ozqA==" saltValue="9DId8h9GjVJG7rCW1WOYj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BS34"/>
  <sheetViews>
    <sheetView topLeftCell="F1" workbookViewId="0">
      <selection activeCell="U43" sqref="U43"/>
    </sheetView>
  </sheetViews>
  <sheetFormatPr defaultRowHeight="9.75" customHeight="1"/>
  <cols>
    <col min="2" max="4" width="4.5703125" style="39" customWidth="1"/>
    <col min="5" max="5" width="4.5703125" style="82" customWidth="1"/>
    <col min="6" max="6" width="3.85546875" style="39" customWidth="1"/>
    <col min="7" max="7" width="3.85546875" style="40" customWidth="1"/>
    <col min="8" max="70" width="3.85546875" style="39" customWidth="1"/>
    <col min="71" max="71" width="4.5703125" style="39" customWidth="1"/>
  </cols>
  <sheetData>
    <row r="2" spans="2:71" ht="9.75" customHeight="1">
      <c r="B2" s="163" t="s">
        <v>543</v>
      </c>
      <c r="C2" s="69"/>
      <c r="D2" s="69"/>
      <c r="E2" s="77"/>
      <c r="AH2" s="163" t="s">
        <v>544</v>
      </c>
    </row>
    <row r="3" spans="2:71" ht="9.75" customHeight="1">
      <c r="B3" s="163"/>
      <c r="C3" s="69"/>
      <c r="D3" s="69"/>
      <c r="E3" s="77"/>
      <c r="AH3" s="163"/>
    </row>
    <row r="4" spans="2:71" ht="9.75" customHeight="1">
      <c r="B4" s="163"/>
      <c r="C4" s="69"/>
      <c r="D4" s="69"/>
      <c r="E4" s="77"/>
      <c r="AH4" s="163"/>
    </row>
    <row r="5" spans="2:71" ht="9.75" customHeight="1">
      <c r="B5" s="41" t="s">
        <v>535</v>
      </c>
      <c r="C5" s="70"/>
      <c r="D5" s="70"/>
      <c r="E5" s="78"/>
      <c r="F5" s="42">
        <v>2.1</v>
      </c>
      <c r="G5" s="43">
        <v>2.1</v>
      </c>
      <c r="H5" s="42">
        <v>2.1</v>
      </c>
      <c r="I5" s="42">
        <v>2.1</v>
      </c>
      <c r="J5" s="42">
        <v>2.1</v>
      </c>
      <c r="K5" s="42">
        <v>2.1</v>
      </c>
      <c r="L5" s="42">
        <v>2.1</v>
      </c>
      <c r="M5" s="44">
        <v>3</v>
      </c>
      <c r="N5" s="44">
        <v>3</v>
      </c>
      <c r="O5" s="44">
        <v>3</v>
      </c>
      <c r="P5" s="44">
        <v>3</v>
      </c>
      <c r="Q5" s="44">
        <v>3</v>
      </c>
      <c r="R5" s="44">
        <v>3</v>
      </c>
      <c r="S5" s="44">
        <v>3</v>
      </c>
      <c r="T5" s="45">
        <v>4</v>
      </c>
      <c r="U5" s="45">
        <v>4</v>
      </c>
      <c r="V5" s="45">
        <v>4</v>
      </c>
      <c r="W5" s="45">
        <v>4</v>
      </c>
      <c r="X5" s="45">
        <v>4</v>
      </c>
      <c r="Y5" s="45">
        <v>4</v>
      </c>
      <c r="Z5" s="45">
        <v>4</v>
      </c>
      <c r="AA5" s="46">
        <v>4.5999999999999996</v>
      </c>
      <c r="AB5" s="46">
        <v>4.5999999999999996</v>
      </c>
      <c r="AC5" s="46">
        <v>4.5999999999999996</v>
      </c>
      <c r="AD5" s="46">
        <v>4.5999999999999996</v>
      </c>
      <c r="AE5" s="46">
        <v>4.5999999999999996</v>
      </c>
      <c r="AF5" s="46">
        <v>4.5999999999999996</v>
      </c>
      <c r="AG5" s="46">
        <v>4.5999999999999996</v>
      </c>
      <c r="AH5" s="41" t="s">
        <v>535</v>
      </c>
      <c r="AI5" s="42">
        <v>2.1</v>
      </c>
      <c r="AJ5" s="42">
        <v>2.1</v>
      </c>
      <c r="AK5" s="42">
        <v>2.1</v>
      </c>
      <c r="AL5" s="42">
        <v>2.1</v>
      </c>
      <c r="AM5" s="42">
        <v>2.1</v>
      </c>
      <c r="AN5" s="42">
        <v>2.1</v>
      </c>
      <c r="AO5" s="42">
        <v>2.1</v>
      </c>
      <c r="AP5" s="42">
        <v>2.1</v>
      </c>
      <c r="AQ5" s="42">
        <v>2.1</v>
      </c>
      <c r="AR5" s="44">
        <v>3</v>
      </c>
      <c r="AS5" s="44">
        <v>3</v>
      </c>
      <c r="AT5" s="44">
        <v>3</v>
      </c>
      <c r="AU5" s="44">
        <v>3</v>
      </c>
      <c r="AV5" s="44">
        <v>3</v>
      </c>
      <c r="AW5" s="44">
        <v>3</v>
      </c>
      <c r="AX5" s="44">
        <v>3</v>
      </c>
      <c r="AY5" s="44">
        <v>3</v>
      </c>
      <c r="AZ5" s="44">
        <v>3</v>
      </c>
      <c r="BA5" s="45">
        <v>4</v>
      </c>
      <c r="BB5" s="45">
        <v>4</v>
      </c>
      <c r="BC5" s="45">
        <v>4</v>
      </c>
      <c r="BD5" s="45">
        <v>4</v>
      </c>
      <c r="BE5" s="45">
        <v>4</v>
      </c>
      <c r="BF5" s="45">
        <v>4</v>
      </c>
      <c r="BG5" s="45">
        <v>4</v>
      </c>
      <c r="BH5" s="45">
        <v>4</v>
      </c>
      <c r="BI5" s="45">
        <v>4</v>
      </c>
      <c r="BJ5" s="46">
        <v>4.5999999999999996</v>
      </c>
      <c r="BK5" s="46">
        <v>4.5999999999999996</v>
      </c>
      <c r="BL5" s="46">
        <v>4.5999999999999996</v>
      </c>
      <c r="BM5" s="46">
        <v>4.5999999999999996</v>
      </c>
      <c r="BN5" s="46">
        <v>4.5999999999999996</v>
      </c>
      <c r="BO5" s="46">
        <v>4.5999999999999996</v>
      </c>
      <c r="BP5" s="46">
        <v>4.5999999999999996</v>
      </c>
      <c r="BQ5" s="46">
        <v>4.5999999999999996</v>
      </c>
      <c r="BR5" s="46">
        <v>4.5999999999999996</v>
      </c>
    </row>
    <row r="6" spans="2:71" ht="9.75" customHeight="1">
      <c r="B6" s="41" t="s">
        <v>534</v>
      </c>
      <c r="C6" s="41"/>
      <c r="D6" s="41"/>
      <c r="E6" s="79"/>
      <c r="F6" s="47">
        <v>20</v>
      </c>
      <c r="G6" s="47">
        <v>30</v>
      </c>
      <c r="H6" s="47">
        <v>50</v>
      </c>
      <c r="I6" s="47">
        <v>75</v>
      </c>
      <c r="J6" s="47">
        <v>100</v>
      </c>
      <c r="K6" s="47">
        <v>125</v>
      </c>
      <c r="L6" s="47">
        <v>150</v>
      </c>
      <c r="M6" s="48">
        <v>20</v>
      </c>
      <c r="N6" s="48">
        <v>30</v>
      </c>
      <c r="O6" s="48">
        <v>50</v>
      </c>
      <c r="P6" s="48">
        <v>75</v>
      </c>
      <c r="Q6" s="48">
        <v>100</v>
      </c>
      <c r="R6" s="48">
        <v>125</v>
      </c>
      <c r="S6" s="48">
        <v>150</v>
      </c>
      <c r="T6" s="49">
        <v>20</v>
      </c>
      <c r="U6" s="49">
        <v>30</v>
      </c>
      <c r="V6" s="49">
        <v>50</v>
      </c>
      <c r="W6" s="49">
        <v>75</v>
      </c>
      <c r="X6" s="49">
        <v>100</v>
      </c>
      <c r="Y6" s="49">
        <v>125</v>
      </c>
      <c r="Z6" s="49">
        <v>150</v>
      </c>
      <c r="AA6" s="50">
        <v>20</v>
      </c>
      <c r="AB6" s="50">
        <v>30</v>
      </c>
      <c r="AC6" s="50">
        <v>50</v>
      </c>
      <c r="AD6" s="50">
        <v>75</v>
      </c>
      <c r="AE6" s="50">
        <v>100</v>
      </c>
      <c r="AF6" s="50">
        <v>125</v>
      </c>
      <c r="AG6" s="50">
        <v>150</v>
      </c>
      <c r="AH6" s="41" t="s">
        <v>534</v>
      </c>
      <c r="AI6" s="47">
        <v>20</v>
      </c>
      <c r="AJ6" s="47">
        <v>30</v>
      </c>
      <c r="AK6" s="47">
        <v>50</v>
      </c>
      <c r="AL6" s="47">
        <v>75</v>
      </c>
      <c r="AM6" s="47">
        <v>100</v>
      </c>
      <c r="AN6" s="47">
        <v>125</v>
      </c>
      <c r="AO6" s="47">
        <v>150</v>
      </c>
      <c r="AP6" s="47">
        <v>200</v>
      </c>
      <c r="AQ6" s="47">
        <v>250</v>
      </c>
      <c r="AR6" s="48">
        <v>20</v>
      </c>
      <c r="AS6" s="48">
        <v>30</v>
      </c>
      <c r="AT6" s="48">
        <v>50</v>
      </c>
      <c r="AU6" s="48">
        <v>75</v>
      </c>
      <c r="AV6" s="48">
        <v>100</v>
      </c>
      <c r="AW6" s="48">
        <v>125</v>
      </c>
      <c r="AX6" s="48">
        <v>150</v>
      </c>
      <c r="AY6" s="48">
        <v>200</v>
      </c>
      <c r="AZ6" s="48">
        <v>250</v>
      </c>
      <c r="BA6" s="49">
        <v>20</v>
      </c>
      <c r="BB6" s="49">
        <v>30</v>
      </c>
      <c r="BC6" s="49">
        <v>50</v>
      </c>
      <c r="BD6" s="49">
        <v>75</v>
      </c>
      <c r="BE6" s="49">
        <v>100</v>
      </c>
      <c r="BF6" s="49">
        <v>125</v>
      </c>
      <c r="BG6" s="49">
        <v>150</v>
      </c>
      <c r="BH6" s="49">
        <v>200</v>
      </c>
      <c r="BI6" s="49">
        <v>250</v>
      </c>
      <c r="BJ6" s="50">
        <v>20</v>
      </c>
      <c r="BK6" s="50">
        <v>30</v>
      </c>
      <c r="BL6" s="50">
        <v>50</v>
      </c>
      <c r="BM6" s="50">
        <v>75</v>
      </c>
      <c r="BN6" s="50">
        <v>100</v>
      </c>
      <c r="BO6" s="50">
        <v>125</v>
      </c>
      <c r="BP6" s="50">
        <v>150</v>
      </c>
      <c r="BQ6" s="50">
        <v>200</v>
      </c>
      <c r="BR6" s="50">
        <v>250</v>
      </c>
    </row>
    <row r="7" spans="2:71" ht="9.75" customHeight="1">
      <c r="B7" s="41" t="s">
        <v>533</v>
      </c>
      <c r="C7" s="41"/>
      <c r="D7" s="41"/>
      <c r="E7" s="79"/>
      <c r="F7" s="51" t="s">
        <v>21</v>
      </c>
      <c r="G7" s="51" t="s">
        <v>22</v>
      </c>
      <c r="H7" s="51" t="s">
        <v>23</v>
      </c>
      <c r="I7" s="51" t="s">
        <v>24</v>
      </c>
      <c r="J7" s="51" t="s">
        <v>25</v>
      </c>
      <c r="K7" s="51" t="s">
        <v>26</v>
      </c>
      <c r="L7" s="51" t="s">
        <v>27</v>
      </c>
      <c r="M7" s="52" t="s">
        <v>28</v>
      </c>
      <c r="N7" s="52" t="s">
        <v>29</v>
      </c>
      <c r="O7" s="52" t="s">
        <v>30</v>
      </c>
      <c r="P7" s="52" t="s">
        <v>31</v>
      </c>
      <c r="Q7" s="52" t="s">
        <v>32</v>
      </c>
      <c r="R7" s="52" t="s">
        <v>33</v>
      </c>
      <c r="S7" s="52" t="s">
        <v>34</v>
      </c>
      <c r="T7" s="53" t="s">
        <v>35</v>
      </c>
      <c r="U7" s="53" t="s">
        <v>36</v>
      </c>
      <c r="V7" s="53" t="s">
        <v>37</v>
      </c>
      <c r="W7" s="53" t="s">
        <v>38</v>
      </c>
      <c r="X7" s="53" t="s">
        <v>39</v>
      </c>
      <c r="Y7" s="53" t="s">
        <v>40</v>
      </c>
      <c r="Z7" s="53" t="s">
        <v>41</v>
      </c>
      <c r="AA7" s="54" t="s">
        <v>42</v>
      </c>
      <c r="AB7" s="54" t="s">
        <v>43</v>
      </c>
      <c r="AC7" s="54" t="s">
        <v>44</v>
      </c>
      <c r="AD7" s="54" t="s">
        <v>45</v>
      </c>
      <c r="AE7" s="54" t="s">
        <v>46</v>
      </c>
      <c r="AF7" s="54" t="s">
        <v>47</v>
      </c>
      <c r="AG7" s="54" t="s">
        <v>48</v>
      </c>
      <c r="AH7" s="41" t="s">
        <v>533</v>
      </c>
      <c r="AI7" s="51" t="s">
        <v>107</v>
      </c>
      <c r="AJ7" s="51" t="s">
        <v>108</v>
      </c>
      <c r="AK7" s="51" t="s">
        <v>109</v>
      </c>
      <c r="AL7" s="51" t="s">
        <v>110</v>
      </c>
      <c r="AM7" s="51" t="s">
        <v>111</v>
      </c>
      <c r="AN7" s="51" t="s">
        <v>112</v>
      </c>
      <c r="AO7" s="51" t="s">
        <v>113</v>
      </c>
      <c r="AP7" s="51" t="s">
        <v>114</v>
      </c>
      <c r="AQ7" s="51" t="s">
        <v>115</v>
      </c>
      <c r="AR7" s="52" t="s">
        <v>116</v>
      </c>
      <c r="AS7" s="52" t="s">
        <v>117</v>
      </c>
      <c r="AT7" s="52" t="s">
        <v>118</v>
      </c>
      <c r="AU7" s="52" t="s">
        <v>119</v>
      </c>
      <c r="AV7" s="52" t="s">
        <v>120</v>
      </c>
      <c r="AW7" s="52" t="s">
        <v>121</v>
      </c>
      <c r="AX7" s="52" t="s">
        <v>122</v>
      </c>
      <c r="AY7" s="52" t="s">
        <v>123</v>
      </c>
      <c r="AZ7" s="52" t="s">
        <v>124</v>
      </c>
      <c r="BA7" s="53" t="s">
        <v>125</v>
      </c>
      <c r="BB7" s="53" t="s">
        <v>126</v>
      </c>
      <c r="BC7" s="53" t="s">
        <v>127</v>
      </c>
      <c r="BD7" s="53" t="s">
        <v>128</v>
      </c>
      <c r="BE7" s="53" t="s">
        <v>129</v>
      </c>
      <c r="BF7" s="53" t="s">
        <v>130</v>
      </c>
      <c r="BG7" s="53" t="s">
        <v>131</v>
      </c>
      <c r="BH7" s="53" t="s">
        <v>132</v>
      </c>
      <c r="BI7" s="53" t="s">
        <v>133</v>
      </c>
      <c r="BJ7" s="54" t="s">
        <v>134</v>
      </c>
      <c r="BK7" s="54" t="s">
        <v>135</v>
      </c>
      <c r="BL7" s="54" t="s">
        <v>136</v>
      </c>
      <c r="BM7" s="54" t="s">
        <v>137</v>
      </c>
      <c r="BN7" s="54" t="s">
        <v>138</v>
      </c>
      <c r="BO7" s="54" t="s">
        <v>139</v>
      </c>
      <c r="BP7" s="54" t="s">
        <v>140</v>
      </c>
      <c r="BQ7" s="54" t="s">
        <v>141</v>
      </c>
      <c r="BR7" s="54" t="s">
        <v>142</v>
      </c>
    </row>
    <row r="8" spans="2:71" ht="9.75" customHeight="1">
      <c r="B8" s="40"/>
      <c r="C8" s="40"/>
      <c r="D8" s="40"/>
      <c r="E8" s="80"/>
      <c r="F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row>
    <row r="9" spans="2:71" ht="9.75" customHeight="1">
      <c r="B9" s="55" t="s">
        <v>0</v>
      </c>
      <c r="C9" s="55">
        <v>3</v>
      </c>
      <c r="D9" s="55"/>
      <c r="E9" s="81"/>
      <c r="F9" s="107" t="s">
        <v>556</v>
      </c>
      <c r="G9" s="107" t="s">
        <v>159</v>
      </c>
      <c r="H9" s="107" t="s">
        <v>607</v>
      </c>
      <c r="I9" s="107" t="s">
        <v>50</v>
      </c>
      <c r="J9" s="107" t="s">
        <v>606</v>
      </c>
      <c r="K9" s="107" t="s">
        <v>50</v>
      </c>
      <c r="L9" s="107" t="s">
        <v>608</v>
      </c>
      <c r="M9" s="108" t="s">
        <v>609</v>
      </c>
      <c r="N9" s="108" t="s">
        <v>610</v>
      </c>
      <c r="O9" s="108" t="s">
        <v>611</v>
      </c>
      <c r="P9" s="108" t="s">
        <v>50</v>
      </c>
      <c r="Q9" s="108" t="s">
        <v>612</v>
      </c>
      <c r="R9" s="108" t="s">
        <v>50</v>
      </c>
      <c r="S9" s="108" t="s">
        <v>50</v>
      </c>
      <c r="T9" s="109" t="s">
        <v>50</v>
      </c>
      <c r="U9" s="109" t="s">
        <v>50</v>
      </c>
      <c r="V9" s="109" t="s">
        <v>50</v>
      </c>
      <c r="W9" s="109" t="s">
        <v>50</v>
      </c>
      <c r="X9" s="109" t="s">
        <v>50</v>
      </c>
      <c r="Y9" s="109" t="s">
        <v>50</v>
      </c>
      <c r="Z9" s="109" t="s">
        <v>50</v>
      </c>
      <c r="AA9" s="110" t="s">
        <v>160</v>
      </c>
      <c r="AB9" s="110" t="s">
        <v>613</v>
      </c>
      <c r="AC9" s="110" t="s">
        <v>49</v>
      </c>
      <c r="AD9" s="110" t="s">
        <v>50</v>
      </c>
      <c r="AE9" s="110" t="s">
        <v>62</v>
      </c>
      <c r="AF9" s="110" t="s">
        <v>50</v>
      </c>
      <c r="AG9" s="110" t="s">
        <v>76</v>
      </c>
      <c r="AH9" s="81" t="s">
        <v>685</v>
      </c>
      <c r="AI9" s="107" t="s">
        <v>566</v>
      </c>
      <c r="AJ9" s="111" t="s">
        <v>567</v>
      </c>
      <c r="AK9" s="107" t="s">
        <v>568</v>
      </c>
      <c r="AL9" s="107" t="s">
        <v>50</v>
      </c>
      <c r="AM9" s="107" t="s">
        <v>569</v>
      </c>
      <c r="AN9" s="107" t="s">
        <v>50</v>
      </c>
      <c r="AO9" s="107" t="s">
        <v>570</v>
      </c>
      <c r="AP9" s="107" t="s">
        <v>50</v>
      </c>
      <c r="AQ9" s="107" t="s">
        <v>571</v>
      </c>
      <c r="AR9" s="108" t="s">
        <v>161</v>
      </c>
      <c r="AS9" s="108" t="s">
        <v>572</v>
      </c>
      <c r="AT9" s="108" t="s">
        <v>573</v>
      </c>
      <c r="AU9" s="108" t="s">
        <v>50</v>
      </c>
      <c r="AV9" s="108" t="s">
        <v>50</v>
      </c>
      <c r="AW9" s="108" t="s">
        <v>50</v>
      </c>
      <c r="AX9" s="108" t="s">
        <v>50</v>
      </c>
      <c r="AY9" s="108" t="s">
        <v>50</v>
      </c>
      <c r="AZ9" s="108" t="s">
        <v>50</v>
      </c>
      <c r="BA9" s="109" t="s">
        <v>50</v>
      </c>
      <c r="BB9" s="109" t="s">
        <v>50</v>
      </c>
      <c r="BC9" s="109" t="s">
        <v>50</v>
      </c>
      <c r="BD9" s="109" t="s">
        <v>50</v>
      </c>
      <c r="BE9" s="109" t="s">
        <v>50</v>
      </c>
      <c r="BF9" s="109" t="s">
        <v>50</v>
      </c>
      <c r="BG9" s="109" t="s">
        <v>50</v>
      </c>
      <c r="BH9" s="109" t="s">
        <v>50</v>
      </c>
      <c r="BI9" s="109" t="s">
        <v>50</v>
      </c>
      <c r="BJ9" s="110" t="s">
        <v>574</v>
      </c>
      <c r="BK9" s="110" t="s">
        <v>162</v>
      </c>
      <c r="BL9" s="110" t="s">
        <v>575</v>
      </c>
      <c r="BM9" s="110" t="s">
        <v>576</v>
      </c>
      <c r="BN9" s="110" t="s">
        <v>50</v>
      </c>
      <c r="BO9" s="110" t="s">
        <v>50</v>
      </c>
      <c r="BP9" s="110" t="s">
        <v>90</v>
      </c>
      <c r="BQ9" s="110" t="s">
        <v>50</v>
      </c>
      <c r="BR9" s="110" t="s">
        <v>143</v>
      </c>
      <c r="BS9" s="39">
        <f>IFERROR(MATCH(Search!$H$6,F9:BR9,0),0)</f>
        <v>0</v>
      </c>
    </row>
    <row r="10" spans="2:71" ht="9.75" customHeight="1">
      <c r="B10" s="55" t="s">
        <v>1</v>
      </c>
      <c r="C10" s="55">
        <v>3</v>
      </c>
      <c r="D10" s="55"/>
      <c r="E10" s="81"/>
      <c r="F10" s="107" t="s">
        <v>50</v>
      </c>
      <c r="G10" s="107" t="s">
        <v>50</v>
      </c>
      <c r="H10" s="107" t="s">
        <v>50</v>
      </c>
      <c r="I10" s="107" t="s">
        <v>50</v>
      </c>
      <c r="J10" s="107" t="s">
        <v>50</v>
      </c>
      <c r="K10" s="107" t="s">
        <v>50</v>
      </c>
      <c r="L10" s="107" t="s">
        <v>50</v>
      </c>
      <c r="M10" s="108" t="s">
        <v>50</v>
      </c>
      <c r="N10" s="108" t="s">
        <v>50</v>
      </c>
      <c r="O10" s="108" t="s">
        <v>50</v>
      </c>
      <c r="P10" s="108" t="s">
        <v>50</v>
      </c>
      <c r="Q10" s="108" t="s">
        <v>50</v>
      </c>
      <c r="R10" s="108" t="s">
        <v>50</v>
      </c>
      <c r="S10" s="108" t="s">
        <v>50</v>
      </c>
      <c r="T10" s="109" t="s">
        <v>50</v>
      </c>
      <c r="U10" s="109" t="s">
        <v>50</v>
      </c>
      <c r="V10" s="109" t="s">
        <v>50</v>
      </c>
      <c r="W10" s="109" t="s">
        <v>50</v>
      </c>
      <c r="X10" s="109" t="s">
        <v>50</v>
      </c>
      <c r="Y10" s="109" t="s">
        <v>50</v>
      </c>
      <c r="Z10" s="109" t="s">
        <v>50</v>
      </c>
      <c r="AA10" s="110" t="s">
        <v>50</v>
      </c>
      <c r="AB10" s="110" t="s">
        <v>50</v>
      </c>
      <c r="AC10" s="110" t="s">
        <v>50</v>
      </c>
      <c r="AD10" s="110" t="s">
        <v>50</v>
      </c>
      <c r="AE10" s="110" t="s">
        <v>50</v>
      </c>
      <c r="AF10" s="110" t="s">
        <v>50</v>
      </c>
      <c r="AG10" s="110" t="s">
        <v>50</v>
      </c>
      <c r="AH10" s="81" t="s">
        <v>686</v>
      </c>
      <c r="AI10" s="107" t="s">
        <v>593</v>
      </c>
      <c r="AJ10" s="111" t="s">
        <v>592</v>
      </c>
      <c r="AK10" s="107" t="s">
        <v>591</v>
      </c>
      <c r="AL10" s="107" t="s">
        <v>50</v>
      </c>
      <c r="AM10" s="107" t="s">
        <v>590</v>
      </c>
      <c r="AN10" s="107" t="s">
        <v>376</v>
      </c>
      <c r="AO10" s="107" t="s">
        <v>589</v>
      </c>
      <c r="AP10" s="107" t="s">
        <v>50</v>
      </c>
      <c r="AQ10" s="107" t="s">
        <v>50</v>
      </c>
      <c r="AR10" s="108" t="s">
        <v>588</v>
      </c>
      <c r="AS10" s="108" t="s">
        <v>587</v>
      </c>
      <c r="AT10" s="108" t="s">
        <v>377</v>
      </c>
      <c r="AU10" s="108" t="s">
        <v>50</v>
      </c>
      <c r="AV10" s="108" t="s">
        <v>586</v>
      </c>
      <c r="AW10" s="108" t="s">
        <v>585</v>
      </c>
      <c r="AX10" s="108" t="s">
        <v>584</v>
      </c>
      <c r="AY10" s="108" t="s">
        <v>50</v>
      </c>
      <c r="AZ10" s="108" t="s">
        <v>378</v>
      </c>
      <c r="BA10" s="109" t="s">
        <v>50</v>
      </c>
      <c r="BB10" s="109" t="s">
        <v>50</v>
      </c>
      <c r="BC10" s="109" t="s">
        <v>379</v>
      </c>
      <c r="BD10" s="109" t="s">
        <v>50</v>
      </c>
      <c r="BE10" s="109" t="s">
        <v>380</v>
      </c>
      <c r="BF10" s="109" t="s">
        <v>583</v>
      </c>
      <c r="BG10" s="109" t="s">
        <v>582</v>
      </c>
      <c r="BH10" s="109" t="s">
        <v>50</v>
      </c>
      <c r="BI10" s="109" t="s">
        <v>581</v>
      </c>
      <c r="BJ10" s="110" t="s">
        <v>594</v>
      </c>
      <c r="BK10" s="110" t="s">
        <v>595</v>
      </c>
      <c r="BL10" s="110" t="s">
        <v>580</v>
      </c>
      <c r="BM10" s="110" t="s">
        <v>50</v>
      </c>
      <c r="BN10" s="110" t="s">
        <v>579</v>
      </c>
      <c r="BO10" s="110" t="s">
        <v>381</v>
      </c>
      <c r="BP10" s="110" t="s">
        <v>578</v>
      </c>
      <c r="BQ10" s="110" t="s">
        <v>50</v>
      </c>
      <c r="BR10" s="110" t="s">
        <v>577</v>
      </c>
      <c r="BS10" s="39">
        <f>IFERROR(MATCH(Search!$H$6,F10:BR10,0),0)</f>
        <v>0</v>
      </c>
    </row>
    <row r="11" spans="2:71" ht="9.75" customHeight="1">
      <c r="B11" s="55" t="s">
        <v>2</v>
      </c>
      <c r="C11" s="55">
        <v>3</v>
      </c>
      <c r="D11" s="55"/>
      <c r="E11" s="81"/>
      <c r="F11" s="107" t="s">
        <v>50</v>
      </c>
      <c r="G11" s="107" t="s">
        <v>50</v>
      </c>
      <c r="H11" s="107" t="s">
        <v>511</v>
      </c>
      <c r="I11" s="107" t="s">
        <v>50</v>
      </c>
      <c r="J11" s="107" t="s">
        <v>512</v>
      </c>
      <c r="K11" s="107" t="s">
        <v>50</v>
      </c>
      <c r="L11" s="107" t="s">
        <v>513</v>
      </c>
      <c r="M11" s="108" t="s">
        <v>50</v>
      </c>
      <c r="N11" s="108" t="s">
        <v>50</v>
      </c>
      <c r="O11" s="108" t="s">
        <v>514</v>
      </c>
      <c r="P11" s="108" t="s">
        <v>50</v>
      </c>
      <c r="Q11" s="108" t="s">
        <v>515</v>
      </c>
      <c r="R11" s="108" t="s">
        <v>50</v>
      </c>
      <c r="S11" s="108" t="s">
        <v>516</v>
      </c>
      <c r="T11" s="109" t="s">
        <v>50</v>
      </c>
      <c r="U11" s="109" t="s">
        <v>50</v>
      </c>
      <c r="V11" s="109" t="s">
        <v>517</v>
      </c>
      <c r="W11" s="109" t="s">
        <v>50</v>
      </c>
      <c r="X11" s="109" t="s">
        <v>518</v>
      </c>
      <c r="Y11" s="109" t="s">
        <v>50</v>
      </c>
      <c r="Z11" s="109" t="s">
        <v>561</v>
      </c>
      <c r="AA11" s="110" t="s">
        <v>50</v>
      </c>
      <c r="AB11" s="110" t="s">
        <v>50</v>
      </c>
      <c r="AC11" s="110" t="s">
        <v>51</v>
      </c>
      <c r="AD11" s="110" t="s">
        <v>50</v>
      </c>
      <c r="AE11" s="110" t="s">
        <v>63</v>
      </c>
      <c r="AF11" s="110" t="s">
        <v>50</v>
      </c>
      <c r="AG11" s="110" t="s">
        <v>77</v>
      </c>
      <c r="AH11" s="81" t="s">
        <v>687</v>
      </c>
      <c r="AI11" s="107" t="s">
        <v>50</v>
      </c>
      <c r="AJ11" s="111" t="s">
        <v>50</v>
      </c>
      <c r="AK11" s="107" t="s">
        <v>519</v>
      </c>
      <c r="AL11" s="107" t="s">
        <v>50</v>
      </c>
      <c r="AM11" s="107" t="s">
        <v>520</v>
      </c>
      <c r="AN11" s="107" t="s">
        <v>50</v>
      </c>
      <c r="AO11" s="107" t="s">
        <v>521</v>
      </c>
      <c r="AP11" s="107" t="s">
        <v>50</v>
      </c>
      <c r="AQ11" s="107" t="s">
        <v>522</v>
      </c>
      <c r="AR11" s="108" t="s">
        <v>50</v>
      </c>
      <c r="AS11" s="108" t="s">
        <v>50</v>
      </c>
      <c r="AT11" s="108" t="s">
        <v>523</v>
      </c>
      <c r="AU11" s="108" t="s">
        <v>50</v>
      </c>
      <c r="AV11" s="108" t="s">
        <v>524</v>
      </c>
      <c r="AW11" s="108" t="s">
        <v>50</v>
      </c>
      <c r="AX11" s="108" t="s">
        <v>525</v>
      </c>
      <c r="AY11" s="108" t="s">
        <v>50</v>
      </c>
      <c r="AZ11" s="108" t="s">
        <v>526</v>
      </c>
      <c r="BA11" s="109" t="s">
        <v>50</v>
      </c>
      <c r="BB11" s="109" t="s">
        <v>50</v>
      </c>
      <c r="BC11" s="109" t="s">
        <v>527</v>
      </c>
      <c r="BD11" s="109" t="s">
        <v>50</v>
      </c>
      <c r="BE11" s="109" t="s">
        <v>528</v>
      </c>
      <c r="BF11" s="109" t="s">
        <v>50</v>
      </c>
      <c r="BG11" s="109" t="s">
        <v>529</v>
      </c>
      <c r="BH11" s="109" t="s">
        <v>50</v>
      </c>
      <c r="BI11" s="109" t="s">
        <v>530</v>
      </c>
      <c r="BJ11" s="110" t="s">
        <v>50</v>
      </c>
      <c r="BK11" s="110" t="s">
        <v>50</v>
      </c>
      <c r="BL11" s="110" t="s">
        <v>531</v>
      </c>
      <c r="BM11" s="110" t="s">
        <v>50</v>
      </c>
      <c r="BN11" s="110" t="s">
        <v>532</v>
      </c>
      <c r="BO11" s="110" t="s">
        <v>50</v>
      </c>
      <c r="BP11" s="110" t="s">
        <v>91</v>
      </c>
      <c r="BQ11" s="110" t="s">
        <v>50</v>
      </c>
      <c r="BR11" s="110" t="s">
        <v>144</v>
      </c>
      <c r="BS11" s="39">
        <f>IFERROR(MATCH(Search!$H$6,F11:BR11,0),0)</f>
        <v>0</v>
      </c>
    </row>
    <row r="12" spans="2:71" ht="9.75" customHeight="1">
      <c r="B12" s="55" t="s">
        <v>3</v>
      </c>
      <c r="C12" s="55">
        <v>3</v>
      </c>
      <c r="D12" s="55"/>
      <c r="E12" s="81"/>
      <c r="F12" s="107" t="s">
        <v>50</v>
      </c>
      <c r="G12" s="107" t="s">
        <v>50</v>
      </c>
      <c r="H12" s="107" t="s">
        <v>50</v>
      </c>
      <c r="I12" s="107" t="s">
        <v>50</v>
      </c>
      <c r="J12" s="107" t="s">
        <v>50</v>
      </c>
      <c r="K12" s="107" t="s">
        <v>50</v>
      </c>
      <c r="L12" s="107" t="s">
        <v>50</v>
      </c>
      <c r="M12" s="108" t="s">
        <v>50</v>
      </c>
      <c r="N12" s="108" t="s">
        <v>50</v>
      </c>
      <c r="O12" s="108" t="s">
        <v>50</v>
      </c>
      <c r="P12" s="108" t="s">
        <v>50</v>
      </c>
      <c r="Q12" s="108" t="s">
        <v>50</v>
      </c>
      <c r="R12" s="108" t="s">
        <v>50</v>
      </c>
      <c r="S12" s="108" t="s">
        <v>50</v>
      </c>
      <c r="T12" s="109" t="s">
        <v>50</v>
      </c>
      <c r="U12" s="109" t="s">
        <v>50</v>
      </c>
      <c r="V12" s="109" t="s">
        <v>50</v>
      </c>
      <c r="W12" s="109" t="s">
        <v>50</v>
      </c>
      <c r="X12" s="109" t="s">
        <v>50</v>
      </c>
      <c r="Y12" s="109" t="s">
        <v>50</v>
      </c>
      <c r="Z12" s="109" t="s">
        <v>50</v>
      </c>
      <c r="AA12" s="110" t="s">
        <v>50</v>
      </c>
      <c r="AB12" s="110" t="s">
        <v>50</v>
      </c>
      <c r="AC12" s="110" t="s">
        <v>50</v>
      </c>
      <c r="AD12" s="110" t="s">
        <v>50</v>
      </c>
      <c r="AE12" s="110" t="s">
        <v>50</v>
      </c>
      <c r="AF12" s="110" t="s">
        <v>50</v>
      </c>
      <c r="AG12" s="110" t="s">
        <v>50</v>
      </c>
      <c r="AH12" s="81" t="s">
        <v>688</v>
      </c>
      <c r="AI12" s="107" t="s">
        <v>50</v>
      </c>
      <c r="AJ12" s="107" t="s">
        <v>50</v>
      </c>
      <c r="AK12" s="107" t="s">
        <v>50</v>
      </c>
      <c r="AL12" s="107" t="s">
        <v>50</v>
      </c>
      <c r="AM12" s="107" t="s">
        <v>50</v>
      </c>
      <c r="AN12" s="107" t="s">
        <v>50</v>
      </c>
      <c r="AO12" s="107" t="s">
        <v>279</v>
      </c>
      <c r="AP12" s="107" t="s">
        <v>50</v>
      </c>
      <c r="AQ12" s="107" t="s">
        <v>280</v>
      </c>
      <c r="AR12" s="108" t="s">
        <v>50</v>
      </c>
      <c r="AS12" s="108" t="s">
        <v>50</v>
      </c>
      <c r="AT12" s="108" t="s">
        <v>50</v>
      </c>
      <c r="AU12" s="108" t="s">
        <v>50</v>
      </c>
      <c r="AV12" s="108" t="s">
        <v>50</v>
      </c>
      <c r="AW12" s="108" t="s">
        <v>50</v>
      </c>
      <c r="AX12" s="108" t="s">
        <v>281</v>
      </c>
      <c r="AY12" s="108" t="s">
        <v>50</v>
      </c>
      <c r="AZ12" s="108" t="s">
        <v>282</v>
      </c>
      <c r="BA12" s="109" t="s">
        <v>50</v>
      </c>
      <c r="BB12" s="109" t="s">
        <v>50</v>
      </c>
      <c r="BC12" s="109" t="s">
        <v>50</v>
      </c>
      <c r="BD12" s="109" t="s">
        <v>50</v>
      </c>
      <c r="BE12" s="109" t="s">
        <v>50</v>
      </c>
      <c r="BF12" s="109" t="s">
        <v>50</v>
      </c>
      <c r="BG12" s="109" t="s">
        <v>283</v>
      </c>
      <c r="BH12" s="109" t="s">
        <v>50</v>
      </c>
      <c r="BI12" s="109" t="s">
        <v>284</v>
      </c>
      <c r="BJ12" s="110" t="s">
        <v>50</v>
      </c>
      <c r="BK12" s="110" t="s">
        <v>50</v>
      </c>
      <c r="BL12" s="110" t="s">
        <v>50</v>
      </c>
      <c r="BM12" s="110" t="s">
        <v>50</v>
      </c>
      <c r="BN12" s="110" t="s">
        <v>50</v>
      </c>
      <c r="BO12" s="110" t="s">
        <v>50</v>
      </c>
      <c r="BP12" s="110" t="s">
        <v>92</v>
      </c>
      <c r="BQ12" s="110" t="s">
        <v>50</v>
      </c>
      <c r="BR12" s="110" t="s">
        <v>145</v>
      </c>
      <c r="BS12" s="39">
        <f>IFERROR(MATCH(Search!$H$6,F12:BR12,0),0)</f>
        <v>0</v>
      </c>
    </row>
    <row r="13" spans="2:71" ht="9.75" customHeight="1">
      <c r="B13" s="55" t="s">
        <v>4</v>
      </c>
      <c r="C13" s="55">
        <v>3</v>
      </c>
      <c r="D13" s="55"/>
      <c r="E13" s="81"/>
      <c r="F13" s="107" t="s">
        <v>50</v>
      </c>
      <c r="G13" s="107" t="s">
        <v>310</v>
      </c>
      <c r="H13" s="107" t="s">
        <v>311</v>
      </c>
      <c r="I13" s="107" t="s">
        <v>312</v>
      </c>
      <c r="J13" s="107" t="s">
        <v>313</v>
      </c>
      <c r="K13" s="107" t="s">
        <v>314</v>
      </c>
      <c r="L13" s="107" t="s">
        <v>315</v>
      </c>
      <c r="M13" s="108" t="s">
        <v>50</v>
      </c>
      <c r="N13" s="108" t="s">
        <v>316</v>
      </c>
      <c r="O13" s="108" t="s">
        <v>317</v>
      </c>
      <c r="P13" s="108" t="s">
        <v>318</v>
      </c>
      <c r="Q13" s="108" t="s">
        <v>319</v>
      </c>
      <c r="R13" s="108" t="s">
        <v>320</v>
      </c>
      <c r="S13" s="108" t="s">
        <v>321</v>
      </c>
      <c r="T13" s="109" t="s">
        <v>50</v>
      </c>
      <c r="U13" s="109" t="s">
        <v>322</v>
      </c>
      <c r="V13" s="109" t="s">
        <v>323</v>
      </c>
      <c r="W13" s="109" t="s">
        <v>324</v>
      </c>
      <c r="X13" s="109" t="s">
        <v>325</v>
      </c>
      <c r="Y13" s="109" t="s">
        <v>326</v>
      </c>
      <c r="Z13" s="109" t="s">
        <v>327</v>
      </c>
      <c r="AA13" s="110" t="s">
        <v>50</v>
      </c>
      <c r="AB13" s="110" t="s">
        <v>328</v>
      </c>
      <c r="AC13" s="110" t="s">
        <v>52</v>
      </c>
      <c r="AD13" s="110" t="s">
        <v>329</v>
      </c>
      <c r="AE13" s="110" t="s">
        <v>64</v>
      </c>
      <c r="AF13" s="110" t="s">
        <v>330</v>
      </c>
      <c r="AG13" s="110" t="s">
        <v>78</v>
      </c>
      <c r="AH13" s="81" t="s">
        <v>689</v>
      </c>
      <c r="AI13" s="107" t="s">
        <v>50</v>
      </c>
      <c r="AJ13" s="107" t="s">
        <v>285</v>
      </c>
      <c r="AK13" s="107" t="s">
        <v>286</v>
      </c>
      <c r="AL13" s="107" t="s">
        <v>287</v>
      </c>
      <c r="AM13" s="107" t="s">
        <v>288</v>
      </c>
      <c r="AN13" s="107" t="s">
        <v>289</v>
      </c>
      <c r="AO13" s="107" t="s">
        <v>290</v>
      </c>
      <c r="AP13" s="107" t="s">
        <v>50</v>
      </c>
      <c r="AQ13" s="107" t="s">
        <v>291</v>
      </c>
      <c r="AR13" s="108" t="s">
        <v>50</v>
      </c>
      <c r="AS13" s="108" t="s">
        <v>292</v>
      </c>
      <c r="AT13" s="108" t="s">
        <v>293</v>
      </c>
      <c r="AU13" s="108" t="s">
        <v>294</v>
      </c>
      <c r="AV13" s="108" t="s">
        <v>295</v>
      </c>
      <c r="AW13" s="108" t="s">
        <v>296</v>
      </c>
      <c r="AX13" s="108" t="s">
        <v>297</v>
      </c>
      <c r="AY13" s="108" t="s">
        <v>50</v>
      </c>
      <c r="AZ13" s="108" t="s">
        <v>298</v>
      </c>
      <c r="BA13" s="109" t="s">
        <v>50</v>
      </c>
      <c r="BB13" s="109" t="s">
        <v>299</v>
      </c>
      <c r="BC13" s="109" t="s">
        <v>300</v>
      </c>
      <c r="BD13" s="109" t="s">
        <v>301</v>
      </c>
      <c r="BE13" s="109" t="s">
        <v>302</v>
      </c>
      <c r="BF13" s="109" t="s">
        <v>303</v>
      </c>
      <c r="BG13" s="109" t="s">
        <v>304</v>
      </c>
      <c r="BH13" s="109" t="s">
        <v>50</v>
      </c>
      <c r="BI13" s="109" t="s">
        <v>305</v>
      </c>
      <c r="BJ13" s="110" t="s">
        <v>50</v>
      </c>
      <c r="BK13" s="110" t="s">
        <v>306</v>
      </c>
      <c r="BL13" s="110" t="s">
        <v>307</v>
      </c>
      <c r="BM13" s="110" t="s">
        <v>308</v>
      </c>
      <c r="BN13" s="110" t="s">
        <v>309</v>
      </c>
      <c r="BO13" s="110" t="s">
        <v>50</v>
      </c>
      <c r="BP13" s="110" t="s">
        <v>93</v>
      </c>
      <c r="BQ13" s="110" t="s">
        <v>50</v>
      </c>
      <c r="BR13" s="110" t="s">
        <v>146</v>
      </c>
      <c r="BS13" s="39">
        <f>IFERROR(MATCH(Search!$H$6,F13:BR13,0),0)</f>
        <v>0</v>
      </c>
    </row>
    <row r="14" spans="2:71" ht="9.75" customHeight="1">
      <c r="B14" s="55" t="s">
        <v>5</v>
      </c>
      <c r="C14" s="55">
        <v>3</v>
      </c>
      <c r="D14" s="55">
        <v>2.1</v>
      </c>
      <c r="E14" s="81" t="s">
        <v>624</v>
      </c>
      <c r="F14" s="107" t="s">
        <v>437</v>
      </c>
      <c r="G14" s="107" t="s">
        <v>432</v>
      </c>
      <c r="H14" s="107" t="s">
        <v>433</v>
      </c>
      <c r="I14" s="107" t="s">
        <v>434</v>
      </c>
      <c r="J14" s="107" t="s">
        <v>435</v>
      </c>
      <c r="K14" s="107" t="s">
        <v>50</v>
      </c>
      <c r="L14" s="107" t="s">
        <v>436</v>
      </c>
      <c r="M14" s="108" t="s">
        <v>50</v>
      </c>
      <c r="N14" s="108" t="s">
        <v>438</v>
      </c>
      <c r="O14" s="108" t="s">
        <v>439</v>
      </c>
      <c r="P14" s="108" t="s">
        <v>440</v>
      </c>
      <c r="Q14" s="108" t="s">
        <v>441</v>
      </c>
      <c r="R14" s="108" t="s">
        <v>50</v>
      </c>
      <c r="S14" s="108" t="s">
        <v>442</v>
      </c>
      <c r="T14" s="109" t="s">
        <v>443</v>
      </c>
      <c r="U14" s="109" t="s">
        <v>50</v>
      </c>
      <c r="V14" s="109" t="s">
        <v>50</v>
      </c>
      <c r="W14" s="109" t="s">
        <v>50</v>
      </c>
      <c r="X14" s="109" t="s">
        <v>50</v>
      </c>
      <c r="Y14" s="109" t="s">
        <v>444</v>
      </c>
      <c r="Z14" s="109" t="s">
        <v>445</v>
      </c>
      <c r="AA14" s="110" t="s">
        <v>50</v>
      </c>
      <c r="AB14" s="110" t="s">
        <v>446</v>
      </c>
      <c r="AC14" s="110" t="s">
        <v>53</v>
      </c>
      <c r="AD14" s="110" t="s">
        <v>447</v>
      </c>
      <c r="AE14" s="110" t="s">
        <v>65</v>
      </c>
      <c r="AF14" s="110" t="s">
        <v>50</v>
      </c>
      <c r="AG14" s="110" t="s">
        <v>79</v>
      </c>
      <c r="AH14" s="81" t="s">
        <v>690</v>
      </c>
      <c r="AI14" s="107" t="s">
        <v>50</v>
      </c>
      <c r="AJ14" s="107" t="s">
        <v>448</v>
      </c>
      <c r="AK14" s="107" t="s">
        <v>449</v>
      </c>
      <c r="AL14" s="107" t="s">
        <v>50</v>
      </c>
      <c r="AM14" s="107" t="s">
        <v>450</v>
      </c>
      <c r="AN14" s="107" t="s">
        <v>50</v>
      </c>
      <c r="AO14" s="107" t="s">
        <v>451</v>
      </c>
      <c r="AP14" s="107" t="s">
        <v>50</v>
      </c>
      <c r="AQ14" s="107" t="s">
        <v>452</v>
      </c>
      <c r="AR14" s="108" t="s">
        <v>50</v>
      </c>
      <c r="AS14" s="108" t="s">
        <v>453</v>
      </c>
      <c r="AT14" s="108" t="s">
        <v>454</v>
      </c>
      <c r="AU14" s="108" t="s">
        <v>50</v>
      </c>
      <c r="AV14" s="108" t="s">
        <v>455</v>
      </c>
      <c r="AW14" s="108" t="s">
        <v>50</v>
      </c>
      <c r="AX14" s="108" t="s">
        <v>456</v>
      </c>
      <c r="AY14" s="108" t="s">
        <v>50</v>
      </c>
      <c r="AZ14" s="108" t="s">
        <v>457</v>
      </c>
      <c r="BA14" s="109" t="s">
        <v>50</v>
      </c>
      <c r="BB14" s="109" t="s">
        <v>458</v>
      </c>
      <c r="BC14" s="109" t="s">
        <v>50</v>
      </c>
      <c r="BD14" s="109" t="s">
        <v>50</v>
      </c>
      <c r="BE14" s="109" t="s">
        <v>459</v>
      </c>
      <c r="BF14" s="109" t="s">
        <v>460</v>
      </c>
      <c r="BG14" s="109" t="s">
        <v>461</v>
      </c>
      <c r="BH14" s="109" t="s">
        <v>50</v>
      </c>
      <c r="BI14" s="109" t="s">
        <v>462</v>
      </c>
      <c r="BJ14" s="110"/>
      <c r="BK14" s="110" t="s">
        <v>463</v>
      </c>
      <c r="BL14" s="110" t="s">
        <v>464</v>
      </c>
      <c r="BM14" s="110" t="s">
        <v>465</v>
      </c>
      <c r="BN14" s="110" t="s">
        <v>466</v>
      </c>
      <c r="BO14" s="110" t="s">
        <v>467</v>
      </c>
      <c r="BP14" s="110" t="s">
        <v>94</v>
      </c>
      <c r="BQ14" s="110" t="s">
        <v>50</v>
      </c>
      <c r="BR14" s="110" t="s">
        <v>147</v>
      </c>
      <c r="BS14" s="39">
        <f>IFERROR(MATCH(Search!$H$6,F14:BR14,0),0)</f>
        <v>0</v>
      </c>
    </row>
    <row r="15" spans="2:71" ht="9.75" customHeight="1">
      <c r="B15" s="55" t="s">
        <v>6</v>
      </c>
      <c r="C15" s="55">
        <v>3</v>
      </c>
      <c r="D15" s="55"/>
      <c r="E15" s="81"/>
      <c r="F15" s="107" t="s">
        <v>50</v>
      </c>
      <c r="G15" s="107" t="s">
        <v>50</v>
      </c>
      <c r="H15" s="107" t="s">
        <v>50</v>
      </c>
      <c r="I15" s="107" t="s">
        <v>50</v>
      </c>
      <c r="J15" s="107" t="s">
        <v>50</v>
      </c>
      <c r="K15" s="107" t="s">
        <v>50</v>
      </c>
      <c r="L15" s="107" t="s">
        <v>50</v>
      </c>
      <c r="M15" s="108" t="s">
        <v>50</v>
      </c>
      <c r="N15" s="108" t="s">
        <v>50</v>
      </c>
      <c r="O15" s="108" t="s">
        <v>50</v>
      </c>
      <c r="P15" s="108" t="s">
        <v>50</v>
      </c>
      <c r="Q15" s="108" t="s">
        <v>50</v>
      </c>
      <c r="R15" s="108" t="s">
        <v>50</v>
      </c>
      <c r="S15" s="108" t="s">
        <v>50</v>
      </c>
      <c r="T15" s="109" t="s">
        <v>50</v>
      </c>
      <c r="U15" s="109" t="s">
        <v>50</v>
      </c>
      <c r="V15" s="109" t="s">
        <v>50</v>
      </c>
      <c r="W15" s="109" t="s">
        <v>50</v>
      </c>
      <c r="X15" s="109" t="s">
        <v>50</v>
      </c>
      <c r="Y15" s="109" t="s">
        <v>359</v>
      </c>
      <c r="Z15" s="109" t="s">
        <v>50</v>
      </c>
      <c r="AA15" s="110"/>
      <c r="AB15" s="110"/>
      <c r="AC15" s="110" t="s">
        <v>50</v>
      </c>
      <c r="AD15" s="110"/>
      <c r="AE15" s="110" t="s">
        <v>649</v>
      </c>
      <c r="AF15" s="110" t="s">
        <v>360</v>
      </c>
      <c r="AG15" s="110" t="s">
        <v>651</v>
      </c>
      <c r="AH15" s="81" t="s">
        <v>691</v>
      </c>
      <c r="AI15" s="107" t="s">
        <v>50</v>
      </c>
      <c r="AJ15" s="107" t="s">
        <v>50</v>
      </c>
      <c r="AK15" s="107" t="s">
        <v>50</v>
      </c>
      <c r="AL15" s="107" t="s">
        <v>50</v>
      </c>
      <c r="AM15" s="107" t="s">
        <v>50</v>
      </c>
      <c r="AN15" s="107" t="s">
        <v>361</v>
      </c>
      <c r="AO15" s="107" t="s">
        <v>562</v>
      </c>
      <c r="AP15" s="107" t="s">
        <v>50</v>
      </c>
      <c r="AQ15" s="107" t="s">
        <v>362</v>
      </c>
      <c r="AR15" s="108" t="s">
        <v>50</v>
      </c>
      <c r="AS15" s="108" t="s">
        <v>50</v>
      </c>
      <c r="AT15" s="108" t="s">
        <v>50</v>
      </c>
      <c r="AU15" s="108" t="s">
        <v>50</v>
      </c>
      <c r="AV15" s="108" t="s">
        <v>50</v>
      </c>
      <c r="AW15" s="108" t="s">
        <v>363</v>
      </c>
      <c r="AX15" s="108" t="s">
        <v>564</v>
      </c>
      <c r="AY15" s="108" t="s">
        <v>50</v>
      </c>
      <c r="AZ15" s="108" t="s">
        <v>364</v>
      </c>
      <c r="BA15" s="109" t="s">
        <v>50</v>
      </c>
      <c r="BB15" s="109" t="s">
        <v>50</v>
      </c>
      <c r="BC15" s="109" t="s">
        <v>50</v>
      </c>
      <c r="BD15" s="109" t="s">
        <v>50</v>
      </c>
      <c r="BE15" s="109" t="s">
        <v>365</v>
      </c>
      <c r="BF15" s="109" t="s">
        <v>366</v>
      </c>
      <c r="BG15" s="109" t="s">
        <v>367</v>
      </c>
      <c r="BH15" s="109" t="s">
        <v>50</v>
      </c>
      <c r="BI15" s="109" t="s">
        <v>368</v>
      </c>
      <c r="BJ15" s="110" t="s">
        <v>50</v>
      </c>
      <c r="BK15" s="110" t="s">
        <v>50</v>
      </c>
      <c r="BL15" s="110" t="s">
        <v>50</v>
      </c>
      <c r="BM15" s="110" t="s">
        <v>50</v>
      </c>
      <c r="BN15" s="110" t="s">
        <v>369</v>
      </c>
      <c r="BO15" s="110" t="s">
        <v>370</v>
      </c>
      <c r="BP15" s="110" t="s">
        <v>675</v>
      </c>
      <c r="BQ15" s="110" t="s">
        <v>50</v>
      </c>
      <c r="BR15" s="110" t="s">
        <v>679</v>
      </c>
      <c r="BS15" s="39">
        <f>IFERROR(MATCH(Search!$H$6,F15:BR15,0),0)</f>
        <v>0</v>
      </c>
    </row>
    <row r="16" spans="2:71" ht="9.75" customHeight="1">
      <c r="B16" s="55" t="s">
        <v>7</v>
      </c>
      <c r="C16" s="55">
        <v>3</v>
      </c>
      <c r="D16" s="55"/>
      <c r="E16" s="81"/>
      <c r="F16" s="107" t="s">
        <v>50</v>
      </c>
      <c r="G16" s="107" t="s">
        <v>50</v>
      </c>
      <c r="H16" s="107" t="s">
        <v>50</v>
      </c>
      <c r="I16" s="107" t="s">
        <v>50</v>
      </c>
      <c r="J16" s="107" t="s">
        <v>50</v>
      </c>
      <c r="K16" s="107" t="s">
        <v>50</v>
      </c>
      <c r="L16" s="107" t="s">
        <v>50</v>
      </c>
      <c r="M16" s="108" t="s">
        <v>50</v>
      </c>
      <c r="N16" s="108" t="s">
        <v>50</v>
      </c>
      <c r="O16" s="108" t="s">
        <v>50</v>
      </c>
      <c r="P16" s="108" t="s">
        <v>50</v>
      </c>
      <c r="Q16" s="108" t="s">
        <v>50</v>
      </c>
      <c r="R16" s="108" t="s">
        <v>50</v>
      </c>
      <c r="S16" s="108" t="s">
        <v>50</v>
      </c>
      <c r="T16" s="109" t="s">
        <v>50</v>
      </c>
      <c r="U16" s="109" t="s">
        <v>50</v>
      </c>
      <c r="V16" s="109" t="s">
        <v>50</v>
      </c>
      <c r="W16" s="109" t="s">
        <v>50</v>
      </c>
      <c r="X16" s="109" t="s">
        <v>371</v>
      </c>
      <c r="Y16" s="109" t="s">
        <v>372</v>
      </c>
      <c r="Z16" s="109" t="s">
        <v>50</v>
      </c>
      <c r="AA16" s="110" t="s">
        <v>50</v>
      </c>
      <c r="AB16" s="110" t="s">
        <v>50</v>
      </c>
      <c r="AC16" s="110" t="s">
        <v>50</v>
      </c>
      <c r="AD16" s="110" t="s">
        <v>50</v>
      </c>
      <c r="AE16" s="110" t="s">
        <v>648</v>
      </c>
      <c r="AF16" s="110" t="s">
        <v>650</v>
      </c>
      <c r="AG16" s="110" t="s">
        <v>652</v>
      </c>
      <c r="AH16" s="81" t="s">
        <v>692</v>
      </c>
      <c r="AI16" s="107" t="s">
        <v>50</v>
      </c>
      <c r="AJ16" s="107" t="s">
        <v>50</v>
      </c>
      <c r="AK16" s="107" t="s">
        <v>50</v>
      </c>
      <c r="AL16" s="107" t="s">
        <v>50</v>
      </c>
      <c r="AM16" s="107" t="s">
        <v>50</v>
      </c>
      <c r="AN16" s="107" t="s">
        <v>50</v>
      </c>
      <c r="AO16" s="107" t="s">
        <v>50</v>
      </c>
      <c r="AP16" s="107" t="s">
        <v>50</v>
      </c>
      <c r="AQ16" s="107" t="s">
        <v>50</v>
      </c>
      <c r="AR16" s="108" t="s">
        <v>50</v>
      </c>
      <c r="AS16" s="108" t="s">
        <v>50</v>
      </c>
      <c r="AT16" s="108" t="s">
        <v>50</v>
      </c>
      <c r="AU16" s="108" t="s">
        <v>50</v>
      </c>
      <c r="AV16" s="108" t="s">
        <v>50</v>
      </c>
      <c r="AW16" s="108" t="s">
        <v>50</v>
      </c>
      <c r="AX16" s="108" t="s">
        <v>50</v>
      </c>
      <c r="AY16" s="108" t="s">
        <v>50</v>
      </c>
      <c r="AZ16" s="108" t="s">
        <v>50</v>
      </c>
      <c r="BA16" s="109" t="s">
        <v>50</v>
      </c>
      <c r="BB16" s="109" t="s">
        <v>50</v>
      </c>
      <c r="BC16" s="109" t="s">
        <v>50</v>
      </c>
      <c r="BD16" s="109" t="s">
        <v>50</v>
      </c>
      <c r="BE16" s="109" t="s">
        <v>50</v>
      </c>
      <c r="BF16" s="109" t="s">
        <v>373</v>
      </c>
      <c r="BG16" s="109"/>
      <c r="BH16" s="109"/>
      <c r="BI16" s="109" t="s">
        <v>374</v>
      </c>
      <c r="BJ16" s="110"/>
      <c r="BK16" s="110"/>
      <c r="BL16" s="110"/>
      <c r="BM16" s="110"/>
      <c r="BN16" s="110"/>
      <c r="BO16" s="110" t="s">
        <v>375</v>
      </c>
      <c r="BP16" s="110" t="s">
        <v>676</v>
      </c>
      <c r="BQ16" s="110"/>
      <c r="BR16" s="110" t="s">
        <v>680</v>
      </c>
      <c r="BS16" s="39">
        <f>IFERROR(MATCH(Search!$H$6,F16:BR16,0),0)</f>
        <v>0</v>
      </c>
    </row>
    <row r="17" spans="2:71" ht="9.75" customHeight="1">
      <c r="B17" s="55" t="s">
        <v>331</v>
      </c>
      <c r="C17" s="55">
        <v>3</v>
      </c>
      <c r="D17" s="55"/>
      <c r="E17" s="81"/>
      <c r="F17" s="107" t="s">
        <v>50</v>
      </c>
      <c r="G17" s="107" t="s">
        <v>50</v>
      </c>
      <c r="H17" s="107" t="s">
        <v>558</v>
      </c>
      <c r="I17" s="107" t="s">
        <v>50</v>
      </c>
      <c r="J17" s="107" t="s">
        <v>332</v>
      </c>
      <c r="K17" s="107" t="s">
        <v>333</v>
      </c>
      <c r="L17" s="107" t="s">
        <v>557</v>
      </c>
      <c r="M17" s="108" t="s">
        <v>50</v>
      </c>
      <c r="N17" s="108" t="s">
        <v>50</v>
      </c>
      <c r="O17" s="108" t="s">
        <v>334</v>
      </c>
      <c r="P17" s="108" t="s">
        <v>50</v>
      </c>
      <c r="Q17" s="108" t="s">
        <v>559</v>
      </c>
      <c r="R17" s="108" t="s">
        <v>560</v>
      </c>
      <c r="S17" s="108" t="s">
        <v>335</v>
      </c>
      <c r="T17" s="109" t="s">
        <v>50</v>
      </c>
      <c r="U17" s="109" t="s">
        <v>50</v>
      </c>
      <c r="V17" s="109" t="s">
        <v>336</v>
      </c>
      <c r="W17" s="109" t="s">
        <v>50</v>
      </c>
      <c r="X17" s="109" t="s">
        <v>337</v>
      </c>
      <c r="Y17" s="109" t="s">
        <v>338</v>
      </c>
      <c r="Z17" s="109" t="s">
        <v>339</v>
      </c>
      <c r="AA17" s="110" t="s">
        <v>50</v>
      </c>
      <c r="AB17" s="110" t="s">
        <v>50</v>
      </c>
      <c r="AC17" s="110" t="s">
        <v>643</v>
      </c>
      <c r="AD17" s="110" t="s">
        <v>340</v>
      </c>
      <c r="AE17" s="110" t="s">
        <v>647</v>
      </c>
      <c r="AF17" s="110" t="s">
        <v>341</v>
      </c>
      <c r="AG17" s="110" t="s">
        <v>653</v>
      </c>
      <c r="AH17" s="81" t="s">
        <v>693</v>
      </c>
      <c r="AI17" s="107" t="s">
        <v>50</v>
      </c>
      <c r="AJ17" s="107" t="s">
        <v>50</v>
      </c>
      <c r="AK17" s="107" t="s">
        <v>342</v>
      </c>
      <c r="AL17" s="107" t="s">
        <v>50</v>
      </c>
      <c r="AM17" s="107" t="s">
        <v>343</v>
      </c>
      <c r="AN17" s="107" t="s">
        <v>344</v>
      </c>
      <c r="AO17" s="107" t="s">
        <v>345</v>
      </c>
      <c r="AP17" s="107" t="s">
        <v>50</v>
      </c>
      <c r="AQ17" s="107" t="s">
        <v>346</v>
      </c>
      <c r="AR17" s="108" t="s">
        <v>50</v>
      </c>
      <c r="AS17" s="108" t="s">
        <v>50</v>
      </c>
      <c r="AT17" s="108" t="s">
        <v>347</v>
      </c>
      <c r="AU17" s="108" t="s">
        <v>50</v>
      </c>
      <c r="AV17" s="108" t="s">
        <v>563</v>
      </c>
      <c r="AW17" s="108" t="s">
        <v>348</v>
      </c>
      <c r="AX17" s="108" t="s">
        <v>349</v>
      </c>
      <c r="AY17" s="108" t="s">
        <v>50</v>
      </c>
      <c r="AZ17" s="108" t="s">
        <v>350</v>
      </c>
      <c r="BA17" s="109" t="s">
        <v>50</v>
      </c>
      <c r="BB17" s="109" t="s">
        <v>50</v>
      </c>
      <c r="BC17" s="109" t="s">
        <v>351</v>
      </c>
      <c r="BD17" s="109" t="s">
        <v>50</v>
      </c>
      <c r="BE17" s="109" t="s">
        <v>352</v>
      </c>
      <c r="BF17" s="109" t="s">
        <v>353</v>
      </c>
      <c r="BG17" s="109" t="s">
        <v>354</v>
      </c>
      <c r="BH17" s="109" t="s">
        <v>50</v>
      </c>
      <c r="BI17" s="109" t="s">
        <v>355</v>
      </c>
      <c r="BJ17" s="110" t="s">
        <v>50</v>
      </c>
      <c r="BK17" s="110" t="s">
        <v>50</v>
      </c>
      <c r="BL17" s="110" t="s">
        <v>631</v>
      </c>
      <c r="BM17" s="110" t="s">
        <v>356</v>
      </c>
      <c r="BN17" s="110" t="s">
        <v>357</v>
      </c>
      <c r="BO17" s="110" t="s">
        <v>358</v>
      </c>
      <c r="BP17" s="110" t="s">
        <v>677</v>
      </c>
      <c r="BQ17" s="110" t="s">
        <v>50</v>
      </c>
      <c r="BR17" s="110" t="s">
        <v>681</v>
      </c>
      <c r="BS17" s="39">
        <f>IFERROR(MATCH(Search!$H$6,F17:BR17,0),0)</f>
        <v>24</v>
      </c>
    </row>
    <row r="18" spans="2:71" ht="9.75" customHeight="1">
      <c r="B18" s="55" t="s">
        <v>8</v>
      </c>
      <c r="C18" s="55">
        <v>3</v>
      </c>
      <c r="D18" s="55">
        <v>2.1</v>
      </c>
      <c r="E18" s="81" t="s">
        <v>624</v>
      </c>
      <c r="F18" s="107" t="s">
        <v>50</v>
      </c>
      <c r="G18" s="107" t="s">
        <v>50</v>
      </c>
      <c r="H18" s="107" t="s">
        <v>50</v>
      </c>
      <c r="I18" s="107" t="s">
        <v>50</v>
      </c>
      <c r="J18" s="107" t="s">
        <v>50</v>
      </c>
      <c r="K18" s="107" t="s">
        <v>50</v>
      </c>
      <c r="L18" s="107" t="s">
        <v>50</v>
      </c>
      <c r="M18" s="108" t="s">
        <v>50</v>
      </c>
      <c r="N18" s="108" t="s">
        <v>50</v>
      </c>
      <c r="O18" s="108" t="s">
        <v>50</v>
      </c>
      <c r="P18" s="108" t="s">
        <v>50</v>
      </c>
      <c r="Q18" s="108" t="s">
        <v>50</v>
      </c>
      <c r="R18" s="108" t="s">
        <v>50</v>
      </c>
      <c r="S18" s="108" t="s">
        <v>50</v>
      </c>
      <c r="T18" s="109" t="s">
        <v>50</v>
      </c>
      <c r="U18" s="109" t="s">
        <v>50</v>
      </c>
      <c r="V18" s="109" t="s">
        <v>50</v>
      </c>
      <c r="W18" s="109" t="s">
        <v>50</v>
      </c>
      <c r="X18" s="109" t="s">
        <v>50</v>
      </c>
      <c r="Y18" s="109" t="s">
        <v>50</v>
      </c>
      <c r="Z18" s="109" t="s">
        <v>50</v>
      </c>
      <c r="AA18" s="110" t="s">
        <v>50</v>
      </c>
      <c r="AB18" s="110" t="s">
        <v>50</v>
      </c>
      <c r="AC18" s="110" t="s">
        <v>50</v>
      </c>
      <c r="AD18" s="110" t="s">
        <v>50</v>
      </c>
      <c r="AE18" s="110" t="s">
        <v>50</v>
      </c>
      <c r="AF18" s="110" t="s">
        <v>50</v>
      </c>
      <c r="AG18" s="110" t="s">
        <v>50</v>
      </c>
      <c r="AH18" s="81" t="s">
        <v>694</v>
      </c>
      <c r="AI18" s="107" t="s">
        <v>50</v>
      </c>
      <c r="AJ18" s="107" t="s">
        <v>50</v>
      </c>
      <c r="AK18" s="107" t="s">
        <v>50</v>
      </c>
      <c r="AL18" s="107" t="s">
        <v>50</v>
      </c>
      <c r="AM18" s="107" t="s">
        <v>50</v>
      </c>
      <c r="AN18" s="107" t="s">
        <v>50</v>
      </c>
      <c r="AO18" s="107" t="s">
        <v>468</v>
      </c>
      <c r="AP18" s="107" t="s">
        <v>50</v>
      </c>
      <c r="AQ18" s="107" t="s">
        <v>50</v>
      </c>
      <c r="AR18" s="108" t="s">
        <v>50</v>
      </c>
      <c r="AS18" s="108" t="s">
        <v>50</v>
      </c>
      <c r="AT18" s="108" t="s">
        <v>50</v>
      </c>
      <c r="AU18" s="108" t="s">
        <v>50</v>
      </c>
      <c r="AV18" s="108" t="s">
        <v>50</v>
      </c>
      <c r="AW18" s="108" t="s">
        <v>50</v>
      </c>
      <c r="AX18" s="108" t="s">
        <v>50</v>
      </c>
      <c r="AY18" s="108" t="s">
        <v>50</v>
      </c>
      <c r="AZ18" s="108" t="s">
        <v>469</v>
      </c>
      <c r="BA18" s="109" t="s">
        <v>50</v>
      </c>
      <c r="BB18" s="109" t="s">
        <v>50</v>
      </c>
      <c r="BC18" s="109" t="s">
        <v>50</v>
      </c>
      <c r="BD18" s="109" t="s">
        <v>50</v>
      </c>
      <c r="BE18" s="109" t="s">
        <v>50</v>
      </c>
      <c r="BF18" s="109" t="s">
        <v>50</v>
      </c>
      <c r="BG18" s="109" t="s">
        <v>50</v>
      </c>
      <c r="BH18" s="109" t="s">
        <v>50</v>
      </c>
      <c r="BI18" s="109" t="s">
        <v>50</v>
      </c>
      <c r="BJ18" s="110" t="s">
        <v>50</v>
      </c>
      <c r="BK18" s="110" t="s">
        <v>470</v>
      </c>
      <c r="BL18" s="110" t="s">
        <v>471</v>
      </c>
      <c r="BM18" s="110" t="s">
        <v>472</v>
      </c>
      <c r="BN18" s="110" t="s">
        <v>473</v>
      </c>
      <c r="BO18" s="110" t="s">
        <v>50</v>
      </c>
      <c r="BP18" s="110" t="s">
        <v>95</v>
      </c>
      <c r="BQ18" s="110" t="s">
        <v>50</v>
      </c>
      <c r="BR18" s="110" t="s">
        <v>148</v>
      </c>
      <c r="BS18" s="39">
        <f>IFERROR(MATCH(Search!$H$6,F18:BR18,0),0)</f>
        <v>0</v>
      </c>
    </row>
    <row r="19" spans="2:71" ht="9.75" customHeight="1">
      <c r="B19" s="55" t="s">
        <v>9</v>
      </c>
      <c r="C19" s="55">
        <v>3</v>
      </c>
      <c r="D19" s="55">
        <v>2.1</v>
      </c>
      <c r="E19" s="81" t="s">
        <v>624</v>
      </c>
      <c r="F19" s="107" t="s">
        <v>50</v>
      </c>
      <c r="G19" s="107" t="s">
        <v>50</v>
      </c>
      <c r="H19" s="107" t="s">
        <v>50</v>
      </c>
      <c r="I19" s="107" t="s">
        <v>50</v>
      </c>
      <c r="J19" s="107" t="s">
        <v>474</v>
      </c>
      <c r="K19" s="107" t="s">
        <v>50</v>
      </c>
      <c r="L19" s="107" t="s">
        <v>475</v>
      </c>
      <c r="M19" s="108" t="s">
        <v>50</v>
      </c>
      <c r="N19" s="108" t="s">
        <v>50</v>
      </c>
      <c r="O19" s="108" t="s">
        <v>50</v>
      </c>
      <c r="P19" s="108" t="s">
        <v>50</v>
      </c>
      <c r="Q19" s="108" t="s">
        <v>476</v>
      </c>
      <c r="R19" s="108" t="s">
        <v>50</v>
      </c>
      <c r="S19" s="108" t="s">
        <v>477</v>
      </c>
      <c r="T19" s="109" t="s">
        <v>50</v>
      </c>
      <c r="U19" s="109" t="s">
        <v>50</v>
      </c>
      <c r="V19" s="109" t="s">
        <v>50</v>
      </c>
      <c r="W19" s="109" t="s">
        <v>50</v>
      </c>
      <c r="X19" s="109" t="s">
        <v>478</v>
      </c>
      <c r="Y19" s="109" t="s">
        <v>50</v>
      </c>
      <c r="Z19" s="109" t="s">
        <v>50</v>
      </c>
      <c r="AA19" s="110" t="s">
        <v>50</v>
      </c>
      <c r="AB19" s="110" t="s">
        <v>479</v>
      </c>
      <c r="AC19" s="110" t="s">
        <v>480</v>
      </c>
      <c r="AD19" s="110" t="s">
        <v>50</v>
      </c>
      <c r="AE19" s="110" t="s">
        <v>66</v>
      </c>
      <c r="AF19" s="110" t="s">
        <v>50</v>
      </c>
      <c r="AG19" s="110" t="s">
        <v>80</v>
      </c>
      <c r="AH19" s="81" t="s">
        <v>695</v>
      </c>
      <c r="AI19" s="107" t="s">
        <v>50</v>
      </c>
      <c r="AJ19" s="107" t="s">
        <v>50</v>
      </c>
      <c r="AK19" s="107" t="s">
        <v>481</v>
      </c>
      <c r="AL19" s="107" t="s">
        <v>50</v>
      </c>
      <c r="AM19" s="107" t="s">
        <v>50</v>
      </c>
      <c r="AN19" s="107" t="s">
        <v>50</v>
      </c>
      <c r="AO19" s="107" t="s">
        <v>482</v>
      </c>
      <c r="AP19" s="107" t="s">
        <v>50</v>
      </c>
      <c r="AQ19" s="107" t="s">
        <v>483</v>
      </c>
      <c r="AR19" s="108" t="s">
        <v>50</v>
      </c>
      <c r="AS19" s="108" t="s">
        <v>50</v>
      </c>
      <c r="AT19" s="108" t="s">
        <v>50</v>
      </c>
      <c r="AU19" s="108" t="s">
        <v>50</v>
      </c>
      <c r="AV19" s="108" t="s">
        <v>50</v>
      </c>
      <c r="AW19" s="108" t="s">
        <v>50</v>
      </c>
      <c r="AX19" s="108" t="s">
        <v>484</v>
      </c>
      <c r="AY19" s="108" t="s">
        <v>50</v>
      </c>
      <c r="AZ19" s="108" t="s">
        <v>485</v>
      </c>
      <c r="BA19" s="109" t="s">
        <v>50</v>
      </c>
      <c r="BB19" s="109" t="s">
        <v>50</v>
      </c>
      <c r="BC19" s="109" t="s">
        <v>50</v>
      </c>
      <c r="BD19" s="109" t="s">
        <v>50</v>
      </c>
      <c r="BE19" s="109" t="s">
        <v>50</v>
      </c>
      <c r="BF19" s="109" t="s">
        <v>50</v>
      </c>
      <c r="BG19" s="109" t="s">
        <v>50</v>
      </c>
      <c r="BH19" s="109" t="s">
        <v>50</v>
      </c>
      <c r="BI19" s="109" t="s">
        <v>50</v>
      </c>
      <c r="BJ19" s="110" t="s">
        <v>50</v>
      </c>
      <c r="BK19" s="110" t="s">
        <v>486</v>
      </c>
      <c r="BL19" s="110" t="s">
        <v>487</v>
      </c>
      <c r="BM19" s="110" t="s">
        <v>50</v>
      </c>
      <c r="BN19" s="110" t="s">
        <v>488</v>
      </c>
      <c r="BO19" s="110" t="s">
        <v>489</v>
      </c>
      <c r="BP19" s="110" t="s">
        <v>96</v>
      </c>
      <c r="BQ19" s="110" t="s">
        <v>50</v>
      </c>
      <c r="BR19" s="110" t="s">
        <v>149</v>
      </c>
      <c r="BS19" s="39">
        <f>IFERROR(MATCH(Search!$H$6,F19:BR19,0),0)</f>
        <v>0</v>
      </c>
    </row>
    <row r="20" spans="2:71" ht="9.75" customHeight="1">
      <c r="B20" s="55" t="s">
        <v>10</v>
      </c>
      <c r="C20" s="55">
        <v>3.5</v>
      </c>
      <c r="D20" s="55"/>
      <c r="E20" s="81"/>
      <c r="F20" s="107" t="s">
        <v>50</v>
      </c>
      <c r="G20" s="107" t="s">
        <v>598</v>
      </c>
      <c r="H20" s="107" t="s">
        <v>633</v>
      </c>
      <c r="I20" s="107" t="s">
        <v>50</v>
      </c>
      <c r="J20" s="107" t="s">
        <v>632</v>
      </c>
      <c r="K20" s="107" t="s">
        <v>50</v>
      </c>
      <c r="L20" s="107" t="s">
        <v>623</v>
      </c>
      <c r="M20" s="108" t="s">
        <v>50</v>
      </c>
      <c r="N20" s="108" t="s">
        <v>599</v>
      </c>
      <c r="O20" s="108" t="s">
        <v>634</v>
      </c>
      <c r="P20" s="108" t="s">
        <v>50</v>
      </c>
      <c r="Q20" s="108" t="s">
        <v>636</v>
      </c>
      <c r="R20" s="108" t="s">
        <v>50</v>
      </c>
      <c r="S20" s="108" t="s">
        <v>638</v>
      </c>
      <c r="T20" s="109" t="s">
        <v>50</v>
      </c>
      <c r="U20" s="109" t="s">
        <v>50</v>
      </c>
      <c r="V20" s="109" t="s">
        <v>50</v>
      </c>
      <c r="W20" s="109" t="s">
        <v>50</v>
      </c>
      <c r="X20" s="109" t="s">
        <v>50</v>
      </c>
      <c r="Y20" s="109" t="s">
        <v>50</v>
      </c>
      <c r="Z20" s="109" t="s">
        <v>50</v>
      </c>
      <c r="AA20" s="110" t="s">
        <v>50</v>
      </c>
      <c r="AB20" s="110" t="s">
        <v>600</v>
      </c>
      <c r="AC20" s="110" t="s">
        <v>642</v>
      </c>
      <c r="AD20" s="110" t="s">
        <v>645</v>
      </c>
      <c r="AE20" s="110" t="s">
        <v>646</v>
      </c>
      <c r="AF20" s="110" t="s">
        <v>50</v>
      </c>
      <c r="AG20" s="110" t="s">
        <v>654</v>
      </c>
      <c r="AH20" s="81" t="s">
        <v>696</v>
      </c>
      <c r="AI20" s="107" t="s">
        <v>50</v>
      </c>
      <c r="AJ20" s="107" t="s">
        <v>656</v>
      </c>
      <c r="AK20" s="107" t="s">
        <v>657</v>
      </c>
      <c r="AL20" s="107" t="s">
        <v>50</v>
      </c>
      <c r="AM20" s="107" t="s">
        <v>658</v>
      </c>
      <c r="AN20" s="107" t="s">
        <v>50</v>
      </c>
      <c r="AO20" s="107" t="s">
        <v>660</v>
      </c>
      <c r="AP20" s="107" t="s">
        <v>50</v>
      </c>
      <c r="AQ20" s="107" t="s">
        <v>50</v>
      </c>
      <c r="AR20" s="108" t="s">
        <v>50</v>
      </c>
      <c r="AS20" s="108" t="s">
        <v>50</v>
      </c>
      <c r="AT20" s="108" t="s">
        <v>663</v>
      </c>
      <c r="AU20" s="108" t="s">
        <v>50</v>
      </c>
      <c r="AV20" s="108" t="s">
        <v>664</v>
      </c>
      <c r="AW20" s="108" t="s">
        <v>50</v>
      </c>
      <c r="AX20" s="108" t="s">
        <v>665</v>
      </c>
      <c r="AY20" s="108" t="s">
        <v>50</v>
      </c>
      <c r="AZ20" s="108" t="s">
        <v>666</v>
      </c>
      <c r="BA20" s="109" t="s">
        <v>50</v>
      </c>
      <c r="BB20" s="109" t="s">
        <v>50</v>
      </c>
      <c r="BC20" s="109" t="s">
        <v>50</v>
      </c>
      <c r="BD20" s="109" t="s">
        <v>50</v>
      </c>
      <c r="BE20" s="109" t="s">
        <v>50</v>
      </c>
      <c r="BF20" s="109" t="s">
        <v>50</v>
      </c>
      <c r="BG20" s="109" t="s">
        <v>50</v>
      </c>
      <c r="BH20" s="109" t="s">
        <v>50</v>
      </c>
      <c r="BI20" s="109" t="s">
        <v>50</v>
      </c>
      <c r="BJ20" s="110" t="s">
        <v>50</v>
      </c>
      <c r="BK20" s="110" t="s">
        <v>668</v>
      </c>
      <c r="BL20" s="110" t="s">
        <v>669</v>
      </c>
      <c r="BM20" s="110" t="s">
        <v>50</v>
      </c>
      <c r="BN20" s="110" t="s">
        <v>672</v>
      </c>
      <c r="BO20" s="110" t="s">
        <v>50</v>
      </c>
      <c r="BP20" s="110" t="s">
        <v>678</v>
      </c>
      <c r="BQ20" s="110" t="s">
        <v>50</v>
      </c>
      <c r="BR20" s="110" t="s">
        <v>682</v>
      </c>
      <c r="BS20" s="39">
        <f>IFERROR(MATCH(Search!$H$6,F20:BR20,0),0)</f>
        <v>0</v>
      </c>
    </row>
    <row r="21" spans="2:71" ht="9.75" customHeight="1">
      <c r="B21" s="55" t="s">
        <v>11</v>
      </c>
      <c r="C21" s="55">
        <v>3</v>
      </c>
      <c r="D21" s="55"/>
      <c r="E21" s="81"/>
      <c r="F21" s="107" t="s">
        <v>50</v>
      </c>
      <c r="G21" s="107" t="s">
        <v>50</v>
      </c>
      <c r="H21" s="107" t="s">
        <v>50</v>
      </c>
      <c r="I21" s="107" t="s">
        <v>50</v>
      </c>
      <c r="J21" s="107" t="s">
        <v>50</v>
      </c>
      <c r="K21" s="107" t="s">
        <v>50</v>
      </c>
      <c r="L21" s="107" t="s">
        <v>50</v>
      </c>
      <c r="M21" s="108" t="s">
        <v>50</v>
      </c>
      <c r="N21" s="108" t="s">
        <v>50</v>
      </c>
      <c r="O21" s="108" t="s">
        <v>698</v>
      </c>
      <c r="P21" s="108" t="s">
        <v>50</v>
      </c>
      <c r="Q21" s="108" t="s">
        <v>50</v>
      </c>
      <c r="R21" s="108" t="s">
        <v>50</v>
      </c>
      <c r="S21" s="108" t="s">
        <v>699</v>
      </c>
      <c r="T21" s="109" t="s">
        <v>50</v>
      </c>
      <c r="U21" s="109" t="s">
        <v>50</v>
      </c>
      <c r="V21" s="109" t="s">
        <v>50</v>
      </c>
      <c r="W21" s="109" t="s">
        <v>700</v>
      </c>
      <c r="X21" s="109" t="s">
        <v>50</v>
      </c>
      <c r="Y21" s="109" t="s">
        <v>50</v>
      </c>
      <c r="Z21" s="109" t="s">
        <v>701</v>
      </c>
      <c r="AA21" s="110" t="s">
        <v>50</v>
      </c>
      <c r="AB21" s="110" t="s">
        <v>50</v>
      </c>
      <c r="AC21" s="110" t="s">
        <v>641</v>
      </c>
      <c r="AD21" s="110" t="s">
        <v>644</v>
      </c>
      <c r="AE21" s="110" t="s">
        <v>50</v>
      </c>
      <c r="AF21" s="110" t="s">
        <v>50</v>
      </c>
      <c r="AG21" s="110" t="s">
        <v>655</v>
      </c>
      <c r="AH21" s="81" t="s">
        <v>697</v>
      </c>
      <c r="AI21" s="107" t="s">
        <v>50</v>
      </c>
      <c r="AJ21" s="107" t="s">
        <v>50</v>
      </c>
      <c r="AK21" s="107" t="s">
        <v>50</v>
      </c>
      <c r="AL21" s="107" t="s">
        <v>50</v>
      </c>
      <c r="AM21" s="107" t="s">
        <v>50</v>
      </c>
      <c r="AN21" s="107" t="s">
        <v>50</v>
      </c>
      <c r="AO21" s="111" t="s">
        <v>661</v>
      </c>
      <c r="AP21" s="107" t="s">
        <v>50</v>
      </c>
      <c r="AQ21" s="107" t="s">
        <v>662</v>
      </c>
      <c r="AR21" s="108" t="s">
        <v>50</v>
      </c>
      <c r="AS21" s="108" t="s">
        <v>50</v>
      </c>
      <c r="AT21" s="108" t="s">
        <v>50</v>
      </c>
      <c r="AU21" s="108" t="s">
        <v>50</v>
      </c>
      <c r="AV21" s="108" t="s">
        <v>702</v>
      </c>
      <c r="AW21" s="108" t="s">
        <v>50</v>
      </c>
      <c r="AX21" s="108" t="s">
        <v>703</v>
      </c>
      <c r="AY21" s="108" t="s">
        <v>50</v>
      </c>
      <c r="AZ21" s="108" t="s">
        <v>704</v>
      </c>
      <c r="BA21" s="109" t="s">
        <v>50</v>
      </c>
      <c r="BB21" s="109" t="s">
        <v>50</v>
      </c>
      <c r="BC21" s="109" t="s">
        <v>705</v>
      </c>
      <c r="BD21" s="109" t="s">
        <v>50</v>
      </c>
      <c r="BE21" s="109" t="s">
        <v>50</v>
      </c>
      <c r="BF21" s="109" t="s">
        <v>50</v>
      </c>
      <c r="BG21" s="109" t="s">
        <v>171</v>
      </c>
      <c r="BH21" s="109" t="s">
        <v>50</v>
      </c>
      <c r="BI21" s="109" t="s">
        <v>706</v>
      </c>
      <c r="BJ21" s="110" t="s">
        <v>50</v>
      </c>
      <c r="BK21" s="110" t="s">
        <v>50</v>
      </c>
      <c r="BL21" s="110" t="s">
        <v>670</v>
      </c>
      <c r="BM21" s="110" t="s">
        <v>50</v>
      </c>
      <c r="BN21" s="110" t="s">
        <v>673</v>
      </c>
      <c r="BO21" s="110" t="s">
        <v>50</v>
      </c>
      <c r="BP21" s="110" t="s">
        <v>97</v>
      </c>
      <c r="BQ21" s="110" t="s">
        <v>50</v>
      </c>
      <c r="BR21" s="110" t="s">
        <v>683</v>
      </c>
      <c r="BS21" s="39">
        <f>IFERROR(MATCH(Search!$H$6,F21:BR21,0),0)</f>
        <v>0</v>
      </c>
    </row>
    <row r="22" spans="2:71" ht="9.75" customHeight="1">
      <c r="B22" s="55" t="s">
        <v>12</v>
      </c>
      <c r="C22" s="55">
        <v>3.5</v>
      </c>
      <c r="D22" s="55">
        <v>4</v>
      </c>
      <c r="E22" s="81">
        <v>3.9</v>
      </c>
      <c r="F22" s="107" t="s">
        <v>50</v>
      </c>
      <c r="G22" s="107" t="s">
        <v>493</v>
      </c>
      <c r="H22" s="107" t="s">
        <v>490</v>
      </c>
      <c r="I22" s="107" t="s">
        <v>50</v>
      </c>
      <c r="J22" s="107" t="s">
        <v>492</v>
      </c>
      <c r="K22" s="107" t="s">
        <v>50</v>
      </c>
      <c r="L22" s="107" t="s">
        <v>684</v>
      </c>
      <c r="M22" s="108" t="s">
        <v>50</v>
      </c>
      <c r="N22" s="108" t="s">
        <v>50</v>
      </c>
      <c r="O22" s="108" t="s">
        <v>635</v>
      </c>
      <c r="P22" s="108" t="s">
        <v>50</v>
      </c>
      <c r="Q22" s="108" t="s">
        <v>637</v>
      </c>
      <c r="R22" s="108" t="s">
        <v>50</v>
      </c>
      <c r="S22" s="108" t="s">
        <v>639</v>
      </c>
      <c r="T22" s="109" t="s">
        <v>50</v>
      </c>
      <c r="U22" s="109" t="s">
        <v>50</v>
      </c>
      <c r="V22" s="109" t="s">
        <v>50</v>
      </c>
      <c r="W22" s="109" t="s">
        <v>50</v>
      </c>
      <c r="X22" s="109" t="s">
        <v>50</v>
      </c>
      <c r="Y22" s="109" t="s">
        <v>50</v>
      </c>
      <c r="Z22" s="109" t="s">
        <v>50</v>
      </c>
      <c r="AA22" s="110" t="s">
        <v>50</v>
      </c>
      <c r="AB22" s="110" t="s">
        <v>640</v>
      </c>
      <c r="AC22" s="110" t="s">
        <v>54</v>
      </c>
      <c r="AD22" s="110" t="s">
        <v>494</v>
      </c>
      <c r="AE22" s="110" t="s">
        <v>67</v>
      </c>
      <c r="AF22" s="110" t="s">
        <v>50</v>
      </c>
      <c r="AG22" s="110" t="s">
        <v>81</v>
      </c>
      <c r="AH22" s="81" t="s">
        <v>707</v>
      </c>
      <c r="AI22" s="107" t="s">
        <v>50</v>
      </c>
      <c r="AJ22" s="107" t="s">
        <v>50</v>
      </c>
      <c r="AK22" s="107" t="s">
        <v>614</v>
      </c>
      <c r="AL22" s="107" t="s">
        <v>50</v>
      </c>
      <c r="AM22" s="107" t="s">
        <v>659</v>
      </c>
      <c r="AN22" s="107" t="s">
        <v>50</v>
      </c>
      <c r="AO22" s="107" t="s">
        <v>495</v>
      </c>
      <c r="AP22" s="107" t="s">
        <v>50</v>
      </c>
      <c r="AQ22" s="107" t="s">
        <v>50</v>
      </c>
      <c r="AR22" s="108" t="s">
        <v>50</v>
      </c>
      <c r="AS22" s="108" t="s">
        <v>50</v>
      </c>
      <c r="AT22" s="108" t="s">
        <v>50</v>
      </c>
      <c r="AU22" s="108" t="s">
        <v>50</v>
      </c>
      <c r="AV22" s="108" t="s">
        <v>50</v>
      </c>
      <c r="AW22" s="108" t="s">
        <v>50</v>
      </c>
      <c r="AX22" s="108" t="s">
        <v>496</v>
      </c>
      <c r="AY22" s="108" t="s">
        <v>50</v>
      </c>
      <c r="AZ22" s="108" t="s">
        <v>667</v>
      </c>
      <c r="BA22" s="109" t="s">
        <v>50</v>
      </c>
      <c r="BB22" s="109" t="s">
        <v>50</v>
      </c>
      <c r="BC22" s="109" t="s">
        <v>50</v>
      </c>
      <c r="BD22" s="109" t="s">
        <v>50</v>
      </c>
      <c r="BE22" s="109" t="s">
        <v>50</v>
      </c>
      <c r="BF22" s="109" t="s">
        <v>50</v>
      </c>
      <c r="BG22" s="109" t="s">
        <v>497</v>
      </c>
      <c r="BH22" s="109" t="s">
        <v>50</v>
      </c>
      <c r="BI22" s="109" t="s">
        <v>50</v>
      </c>
      <c r="BJ22" s="110" t="s">
        <v>50</v>
      </c>
      <c r="BK22" s="110" t="s">
        <v>50</v>
      </c>
      <c r="BL22" s="110" t="s">
        <v>671</v>
      </c>
      <c r="BM22" s="110" t="s">
        <v>50</v>
      </c>
      <c r="BN22" s="110" t="s">
        <v>674</v>
      </c>
      <c r="BO22" s="110" t="s">
        <v>50</v>
      </c>
      <c r="BP22" s="110" t="s">
        <v>98</v>
      </c>
      <c r="BQ22" s="110" t="s">
        <v>50</v>
      </c>
      <c r="BR22" s="110" t="s">
        <v>150</v>
      </c>
      <c r="BS22" s="39">
        <f>IFERROR(MATCH(Search!$H$6,F22:BR22,0),0)</f>
        <v>0</v>
      </c>
    </row>
    <row r="23" spans="2:71" ht="9.75" customHeight="1">
      <c r="B23" s="55" t="s">
        <v>13</v>
      </c>
      <c r="C23" s="55">
        <v>3</v>
      </c>
      <c r="D23" s="55">
        <v>2.1</v>
      </c>
      <c r="E23" s="81" t="s">
        <v>624</v>
      </c>
      <c r="F23" s="107" t="s">
        <v>50</v>
      </c>
      <c r="G23" s="107" t="s">
        <v>50</v>
      </c>
      <c r="H23" s="107" t="s">
        <v>50</v>
      </c>
      <c r="I23" s="107" t="s">
        <v>50</v>
      </c>
      <c r="J23" s="107" t="s">
        <v>498</v>
      </c>
      <c r="K23" s="107" t="s">
        <v>50</v>
      </c>
      <c r="L23" s="107" t="s">
        <v>499</v>
      </c>
      <c r="M23" s="108" t="s">
        <v>50</v>
      </c>
      <c r="N23" s="108" t="s">
        <v>50</v>
      </c>
      <c r="O23" s="108" t="s">
        <v>50</v>
      </c>
      <c r="P23" s="108" t="s">
        <v>50</v>
      </c>
      <c r="Q23" s="108" t="s">
        <v>50</v>
      </c>
      <c r="R23" s="108" t="s">
        <v>500</v>
      </c>
      <c r="S23" s="108" t="s">
        <v>50</v>
      </c>
      <c r="T23" s="109" t="s">
        <v>50</v>
      </c>
      <c r="U23" s="109" t="s">
        <v>50</v>
      </c>
      <c r="V23" s="109" t="s">
        <v>50</v>
      </c>
      <c r="W23" s="109" t="s">
        <v>50</v>
      </c>
      <c r="X23" s="109" t="s">
        <v>50</v>
      </c>
      <c r="Y23" s="109" t="s">
        <v>501</v>
      </c>
      <c r="Z23" s="109" t="s">
        <v>50</v>
      </c>
      <c r="AA23" s="110" t="s">
        <v>50</v>
      </c>
      <c r="AB23" s="110" t="s">
        <v>50</v>
      </c>
      <c r="AC23" s="110" t="s">
        <v>55</v>
      </c>
      <c r="AD23" s="110" t="s">
        <v>50</v>
      </c>
      <c r="AE23" s="110" t="s">
        <v>68</v>
      </c>
      <c r="AF23" s="110" t="s">
        <v>502</v>
      </c>
      <c r="AG23" s="110" t="s">
        <v>82</v>
      </c>
      <c r="AH23" s="81" t="s">
        <v>708</v>
      </c>
      <c r="AI23" s="107" t="s">
        <v>50</v>
      </c>
      <c r="AJ23" s="107" t="s">
        <v>50</v>
      </c>
      <c r="AK23" s="107" t="s">
        <v>50</v>
      </c>
      <c r="AL23" s="107" t="s">
        <v>50</v>
      </c>
      <c r="AM23" s="107" t="s">
        <v>505</v>
      </c>
      <c r="AN23" s="107" t="s">
        <v>50</v>
      </c>
      <c r="AO23" s="107" t="s">
        <v>503</v>
      </c>
      <c r="AP23" s="107" t="s">
        <v>50</v>
      </c>
      <c r="AQ23" s="107" t="s">
        <v>504</v>
      </c>
      <c r="AR23" s="108" t="s">
        <v>50</v>
      </c>
      <c r="AS23" s="108" t="s">
        <v>50</v>
      </c>
      <c r="AT23" s="108" t="s">
        <v>50</v>
      </c>
      <c r="AU23" s="108" t="s">
        <v>50</v>
      </c>
      <c r="AV23" s="108" t="s">
        <v>50</v>
      </c>
      <c r="AW23" s="108" t="s">
        <v>50</v>
      </c>
      <c r="AX23" s="108" t="s">
        <v>50</v>
      </c>
      <c r="AY23" s="108" t="s">
        <v>50</v>
      </c>
      <c r="AZ23" s="108" t="s">
        <v>50</v>
      </c>
      <c r="BA23" s="109" t="s">
        <v>50</v>
      </c>
      <c r="BB23" s="109" t="s">
        <v>50</v>
      </c>
      <c r="BC23" s="109" t="s">
        <v>50</v>
      </c>
      <c r="BD23" s="109" t="s">
        <v>50</v>
      </c>
      <c r="BE23" s="109" t="s">
        <v>50</v>
      </c>
      <c r="BF23" s="109" t="s">
        <v>507</v>
      </c>
      <c r="BG23" s="109" t="s">
        <v>50</v>
      </c>
      <c r="BH23" s="109" t="s">
        <v>50</v>
      </c>
      <c r="BI23" s="109" t="s">
        <v>506</v>
      </c>
      <c r="BJ23" s="110" t="s">
        <v>50</v>
      </c>
      <c r="BK23" s="110" t="s">
        <v>50</v>
      </c>
      <c r="BL23" s="110" t="s">
        <v>509</v>
      </c>
      <c r="BM23" s="110" t="s">
        <v>50</v>
      </c>
      <c r="BN23" s="110" t="s">
        <v>565</v>
      </c>
      <c r="BO23" s="110" t="s">
        <v>508</v>
      </c>
      <c r="BP23" s="110" t="s">
        <v>99</v>
      </c>
      <c r="BQ23" s="110" t="s">
        <v>510</v>
      </c>
      <c r="BR23" s="110" t="s">
        <v>151</v>
      </c>
      <c r="BS23" s="39">
        <f>IFERROR(MATCH(Search!$H$6,F23:BR23,0),0)</f>
        <v>0</v>
      </c>
    </row>
    <row r="24" spans="2:71" ht="9.75" customHeight="1">
      <c r="B24" s="55" t="s">
        <v>14</v>
      </c>
      <c r="C24" s="55">
        <v>3</v>
      </c>
      <c r="D24" s="55"/>
      <c r="E24" s="81"/>
      <c r="F24" s="107" t="s">
        <v>50</v>
      </c>
      <c r="G24" s="107" t="s">
        <v>50</v>
      </c>
      <c r="H24" s="107" t="s">
        <v>180</v>
      </c>
      <c r="I24" s="107" t="s">
        <v>50</v>
      </c>
      <c r="J24" s="107" t="s">
        <v>173</v>
      </c>
      <c r="K24" s="107" t="s">
        <v>174</v>
      </c>
      <c r="L24" s="107" t="s">
        <v>175</v>
      </c>
      <c r="M24" s="108" t="s">
        <v>50</v>
      </c>
      <c r="N24" s="108" t="s">
        <v>50</v>
      </c>
      <c r="O24" s="108" t="s">
        <v>179</v>
      </c>
      <c r="P24" s="108" t="s">
        <v>50</v>
      </c>
      <c r="Q24" s="108" t="s">
        <v>176</v>
      </c>
      <c r="R24" s="108" t="s">
        <v>177</v>
      </c>
      <c r="S24" s="108" t="s">
        <v>178</v>
      </c>
      <c r="T24" s="109" t="s">
        <v>50</v>
      </c>
      <c r="U24" s="109" t="s">
        <v>50</v>
      </c>
      <c r="V24" s="109" t="s">
        <v>184</v>
      </c>
      <c r="W24" s="109" t="s">
        <v>50</v>
      </c>
      <c r="X24" s="109" t="s">
        <v>181</v>
      </c>
      <c r="Y24" s="109" t="s">
        <v>182</v>
      </c>
      <c r="Z24" s="109" t="s">
        <v>183</v>
      </c>
      <c r="AA24" s="110" t="s">
        <v>50</v>
      </c>
      <c r="AB24" s="110" t="s">
        <v>186</v>
      </c>
      <c r="AC24" s="110" t="s">
        <v>56</v>
      </c>
      <c r="AD24" s="110" t="s">
        <v>187</v>
      </c>
      <c r="AE24" s="110" t="s">
        <v>69</v>
      </c>
      <c r="AF24" s="110" t="s">
        <v>185</v>
      </c>
      <c r="AG24" s="110" t="s">
        <v>83</v>
      </c>
      <c r="AH24" s="81" t="s">
        <v>709</v>
      </c>
      <c r="AI24" s="107" t="s">
        <v>50</v>
      </c>
      <c r="AJ24" s="107" t="s">
        <v>50</v>
      </c>
      <c r="AK24" s="107" t="s">
        <v>192</v>
      </c>
      <c r="AL24" s="107" t="s">
        <v>50</v>
      </c>
      <c r="AM24" s="107" t="s">
        <v>188</v>
      </c>
      <c r="AN24" s="107" t="s">
        <v>189</v>
      </c>
      <c r="AO24" s="107" t="s">
        <v>190</v>
      </c>
      <c r="AP24" s="107" t="s">
        <v>50</v>
      </c>
      <c r="AQ24" s="107" t="s">
        <v>191</v>
      </c>
      <c r="AR24" s="108" t="s">
        <v>50</v>
      </c>
      <c r="AS24" s="108" t="s">
        <v>50</v>
      </c>
      <c r="AT24" s="108" t="s">
        <v>197</v>
      </c>
      <c r="AU24" s="108" t="s">
        <v>50</v>
      </c>
      <c r="AV24" s="108" t="s">
        <v>193</v>
      </c>
      <c r="AW24" s="108" t="s">
        <v>194</v>
      </c>
      <c r="AX24" s="108" t="s">
        <v>195</v>
      </c>
      <c r="AY24" s="108" t="s">
        <v>50</v>
      </c>
      <c r="AZ24" s="108" t="s">
        <v>196</v>
      </c>
      <c r="BA24" s="109" t="s">
        <v>50</v>
      </c>
      <c r="BB24" s="109" t="s">
        <v>50</v>
      </c>
      <c r="BC24" s="109" t="s">
        <v>202</v>
      </c>
      <c r="BD24" s="109" t="s">
        <v>203</v>
      </c>
      <c r="BE24" s="109" t="s">
        <v>198</v>
      </c>
      <c r="BF24" s="109" t="s">
        <v>199</v>
      </c>
      <c r="BG24" s="109" t="s">
        <v>200</v>
      </c>
      <c r="BH24" s="109" t="s">
        <v>50</v>
      </c>
      <c r="BI24" s="109" t="s">
        <v>201</v>
      </c>
      <c r="BJ24" s="110" t="s">
        <v>50</v>
      </c>
      <c r="BK24" s="110" t="s">
        <v>206</v>
      </c>
      <c r="BL24" s="110" t="s">
        <v>207</v>
      </c>
      <c r="BM24" s="110" t="s">
        <v>208</v>
      </c>
      <c r="BN24" s="110" t="s">
        <v>204</v>
      </c>
      <c r="BO24" s="110" t="s">
        <v>205</v>
      </c>
      <c r="BP24" s="110" t="s">
        <v>100</v>
      </c>
      <c r="BQ24" s="110" t="s">
        <v>50</v>
      </c>
      <c r="BR24" s="110" t="s">
        <v>152</v>
      </c>
      <c r="BS24" s="39">
        <f>IFERROR(MATCH(Search!$H$6,F24:BR24,0),0)</f>
        <v>0</v>
      </c>
    </row>
    <row r="25" spans="2:71" ht="9.75" customHeight="1">
      <c r="B25" s="55" t="s">
        <v>15</v>
      </c>
      <c r="C25" s="55">
        <v>3</v>
      </c>
      <c r="D25" s="55"/>
      <c r="E25" s="81"/>
      <c r="F25" s="107" t="s">
        <v>50</v>
      </c>
      <c r="G25" s="107" t="s">
        <v>50</v>
      </c>
      <c r="H25" s="107" t="s">
        <v>212</v>
      </c>
      <c r="I25" s="107" t="s">
        <v>50</v>
      </c>
      <c r="J25" s="107" t="s">
        <v>209</v>
      </c>
      <c r="K25" s="107" t="s">
        <v>210</v>
      </c>
      <c r="L25" s="107" t="s">
        <v>211</v>
      </c>
      <c r="M25" s="108" t="s">
        <v>50</v>
      </c>
      <c r="N25" s="108" t="s">
        <v>50</v>
      </c>
      <c r="O25" s="108" t="s">
        <v>214</v>
      </c>
      <c r="P25" s="108" t="s">
        <v>50</v>
      </c>
      <c r="Q25" s="108" t="s">
        <v>213</v>
      </c>
      <c r="R25" s="108" t="s">
        <v>215</v>
      </c>
      <c r="S25" s="108" t="s">
        <v>216</v>
      </c>
      <c r="T25" s="109" t="s">
        <v>50</v>
      </c>
      <c r="U25" s="109" t="s">
        <v>50</v>
      </c>
      <c r="V25" s="109" t="s">
        <v>217</v>
      </c>
      <c r="W25" s="109" t="s">
        <v>50</v>
      </c>
      <c r="X25" s="109" t="s">
        <v>218</v>
      </c>
      <c r="Y25" s="109" t="s">
        <v>219</v>
      </c>
      <c r="Z25" s="109" t="s">
        <v>220</v>
      </c>
      <c r="AA25" s="110" t="s">
        <v>50</v>
      </c>
      <c r="AB25" s="110" t="s">
        <v>221</v>
      </c>
      <c r="AC25" s="110" t="s">
        <v>57</v>
      </c>
      <c r="AD25" s="110" t="s">
        <v>222</v>
      </c>
      <c r="AE25" s="110" t="s">
        <v>70</v>
      </c>
      <c r="AF25" s="110" t="s">
        <v>223</v>
      </c>
      <c r="AG25" s="110" t="s">
        <v>84</v>
      </c>
      <c r="AH25" s="81" t="s">
        <v>710</v>
      </c>
      <c r="AI25" s="107" t="s">
        <v>50</v>
      </c>
      <c r="AJ25" s="107" t="s">
        <v>50</v>
      </c>
      <c r="AK25" s="107" t="s">
        <v>224</v>
      </c>
      <c r="AL25" s="107" t="s">
        <v>50</v>
      </c>
      <c r="AM25" s="107" t="s">
        <v>225</v>
      </c>
      <c r="AN25" s="107" t="s">
        <v>226</v>
      </c>
      <c r="AO25" s="107" t="s">
        <v>227</v>
      </c>
      <c r="AP25" s="107" t="s">
        <v>50</v>
      </c>
      <c r="AQ25" s="107" t="s">
        <v>228</v>
      </c>
      <c r="AR25" s="108" t="s">
        <v>50</v>
      </c>
      <c r="AS25" s="108" t="s">
        <v>50</v>
      </c>
      <c r="AT25" s="108" t="s">
        <v>229</v>
      </c>
      <c r="AU25" s="108" t="s">
        <v>50</v>
      </c>
      <c r="AV25" s="108" t="s">
        <v>230</v>
      </c>
      <c r="AW25" s="108" t="s">
        <v>231</v>
      </c>
      <c r="AX25" s="108" t="s">
        <v>232</v>
      </c>
      <c r="AY25" s="108" t="s">
        <v>50</v>
      </c>
      <c r="AZ25" s="108" t="s">
        <v>233</v>
      </c>
      <c r="BA25" s="109" t="s">
        <v>50</v>
      </c>
      <c r="BB25" s="109" t="s">
        <v>50</v>
      </c>
      <c r="BC25" s="109" t="s">
        <v>234</v>
      </c>
      <c r="BD25" s="109" t="s">
        <v>50</v>
      </c>
      <c r="BE25" s="109" t="s">
        <v>235</v>
      </c>
      <c r="BF25" s="109" t="s">
        <v>236</v>
      </c>
      <c r="BG25" s="109" t="s">
        <v>237</v>
      </c>
      <c r="BH25" s="109" t="s">
        <v>50</v>
      </c>
      <c r="BI25" s="109" t="s">
        <v>238</v>
      </c>
      <c r="BJ25" s="110" t="s">
        <v>50</v>
      </c>
      <c r="BK25" s="110" t="s">
        <v>239</v>
      </c>
      <c r="BL25" s="110" t="s">
        <v>240</v>
      </c>
      <c r="BM25" s="110" t="s">
        <v>50</v>
      </c>
      <c r="BN25" s="110" t="s">
        <v>241</v>
      </c>
      <c r="BO25" s="110" t="s">
        <v>242</v>
      </c>
      <c r="BP25" s="110" t="s">
        <v>101</v>
      </c>
      <c r="BQ25" s="110" t="s">
        <v>50</v>
      </c>
      <c r="BR25" s="110" t="s">
        <v>153</v>
      </c>
      <c r="BS25" s="39">
        <f>IFERROR(MATCH(Search!$H$6,F25:BR25,0),0)</f>
        <v>0</v>
      </c>
    </row>
    <row r="26" spans="2:71" ht="9.75" customHeight="1">
      <c r="B26" s="55" t="s">
        <v>16</v>
      </c>
      <c r="C26" s="55">
        <v>3</v>
      </c>
      <c r="D26" s="55"/>
      <c r="E26" s="81"/>
      <c r="F26" s="107" t="s">
        <v>50</v>
      </c>
      <c r="G26" s="107" t="s">
        <v>50</v>
      </c>
      <c r="H26" s="107" t="s">
        <v>243</v>
      </c>
      <c r="I26" s="107" t="s">
        <v>50</v>
      </c>
      <c r="J26" s="107" t="s">
        <v>244</v>
      </c>
      <c r="K26" s="107" t="s">
        <v>245</v>
      </c>
      <c r="L26" s="107" t="s">
        <v>246</v>
      </c>
      <c r="M26" s="108" t="s">
        <v>50</v>
      </c>
      <c r="N26" s="108" t="s">
        <v>50</v>
      </c>
      <c r="O26" s="108" t="s">
        <v>247</v>
      </c>
      <c r="P26" s="108" t="s">
        <v>248</v>
      </c>
      <c r="Q26" s="108" t="s">
        <v>249</v>
      </c>
      <c r="R26" s="108" t="s">
        <v>250</v>
      </c>
      <c r="S26" s="108" t="s">
        <v>251</v>
      </c>
      <c r="T26" s="109" t="s">
        <v>50</v>
      </c>
      <c r="U26" s="109" t="s">
        <v>50</v>
      </c>
      <c r="V26" s="109" t="s">
        <v>252</v>
      </c>
      <c r="W26" s="109" t="s">
        <v>50</v>
      </c>
      <c r="X26" s="109" t="s">
        <v>253</v>
      </c>
      <c r="Y26" s="109" t="s">
        <v>254</v>
      </c>
      <c r="Z26" s="109" t="s">
        <v>255</v>
      </c>
      <c r="AA26" s="110" t="s">
        <v>50</v>
      </c>
      <c r="AB26" s="110" t="s">
        <v>256</v>
      </c>
      <c r="AC26" s="110" t="s">
        <v>58</v>
      </c>
      <c r="AD26" s="110" t="s">
        <v>257</v>
      </c>
      <c r="AE26" s="110" t="s">
        <v>71</v>
      </c>
      <c r="AF26" s="110" t="s">
        <v>258</v>
      </c>
      <c r="AG26" s="110" t="s">
        <v>85</v>
      </c>
      <c r="AH26" s="81" t="s">
        <v>711</v>
      </c>
      <c r="AI26" s="107" t="s">
        <v>50</v>
      </c>
      <c r="AJ26" s="107" t="s">
        <v>50</v>
      </c>
      <c r="AK26" s="107" t="s">
        <v>259</v>
      </c>
      <c r="AL26" s="107" t="s">
        <v>50</v>
      </c>
      <c r="AM26" s="107" t="s">
        <v>260</v>
      </c>
      <c r="AN26" s="107" t="s">
        <v>261</v>
      </c>
      <c r="AO26" s="107" t="s">
        <v>262</v>
      </c>
      <c r="AP26" s="107" t="s">
        <v>50</v>
      </c>
      <c r="AQ26" s="107" t="s">
        <v>263</v>
      </c>
      <c r="AR26" s="108" t="s">
        <v>50</v>
      </c>
      <c r="AS26" s="108" t="s">
        <v>50</v>
      </c>
      <c r="AT26" s="108" t="s">
        <v>264</v>
      </c>
      <c r="AU26" s="108" t="s">
        <v>50</v>
      </c>
      <c r="AV26" s="108" t="s">
        <v>265</v>
      </c>
      <c r="AW26" s="108" t="s">
        <v>266</v>
      </c>
      <c r="AX26" s="108" t="s">
        <v>267</v>
      </c>
      <c r="AY26" s="108" t="s">
        <v>50</v>
      </c>
      <c r="AZ26" s="108" t="s">
        <v>268</v>
      </c>
      <c r="BA26" s="109" t="s">
        <v>50</v>
      </c>
      <c r="BB26" s="109" t="s">
        <v>50</v>
      </c>
      <c r="BC26" s="109" t="s">
        <v>269</v>
      </c>
      <c r="BD26" s="109" t="s">
        <v>50</v>
      </c>
      <c r="BE26" s="109" t="s">
        <v>270</v>
      </c>
      <c r="BF26" s="109" t="s">
        <v>271</v>
      </c>
      <c r="BG26" s="109" t="s">
        <v>272</v>
      </c>
      <c r="BH26" s="109" t="s">
        <v>50</v>
      </c>
      <c r="BI26" s="109" t="s">
        <v>273</v>
      </c>
      <c r="BJ26" s="110" t="s">
        <v>50</v>
      </c>
      <c r="BK26" s="110" t="s">
        <v>274</v>
      </c>
      <c r="BL26" s="110" t="s">
        <v>275</v>
      </c>
      <c r="BM26" s="110" t="s">
        <v>276</v>
      </c>
      <c r="BN26" s="110" t="s">
        <v>277</v>
      </c>
      <c r="BO26" s="110" t="s">
        <v>278</v>
      </c>
      <c r="BP26" s="110" t="s">
        <v>102</v>
      </c>
      <c r="BQ26" s="110" t="s">
        <v>50</v>
      </c>
      <c r="BR26" s="110" t="s">
        <v>154</v>
      </c>
      <c r="BS26" s="39">
        <f>IFERROR(MATCH(Search!$H$6,F26:BR26,0),0)</f>
        <v>0</v>
      </c>
    </row>
    <row r="27" spans="2:71" ht="9.75" customHeight="1">
      <c r="B27" s="55" t="s">
        <v>17</v>
      </c>
      <c r="C27" s="55">
        <v>3.5</v>
      </c>
      <c r="D27" s="55"/>
      <c r="E27" s="81"/>
      <c r="F27" s="107" t="s">
        <v>382</v>
      </c>
      <c r="G27" s="107" t="s">
        <v>383</v>
      </c>
      <c r="H27" s="107" t="s">
        <v>384</v>
      </c>
      <c r="I27" s="107" t="s">
        <v>385</v>
      </c>
      <c r="J27" s="107" t="s">
        <v>386</v>
      </c>
      <c r="K27" s="107" t="s">
        <v>50</v>
      </c>
      <c r="L27" s="107" t="s">
        <v>387</v>
      </c>
      <c r="M27" s="108" t="s">
        <v>50</v>
      </c>
      <c r="N27" s="108" t="s">
        <v>50</v>
      </c>
      <c r="O27" s="108" t="s">
        <v>50</v>
      </c>
      <c r="P27" s="108" t="s">
        <v>388</v>
      </c>
      <c r="Q27" s="108" t="s">
        <v>389</v>
      </c>
      <c r="R27" s="108" t="s">
        <v>50</v>
      </c>
      <c r="S27" s="108" t="s">
        <v>390</v>
      </c>
      <c r="T27" s="109" t="s">
        <v>50</v>
      </c>
      <c r="U27" s="109" t="s">
        <v>50</v>
      </c>
      <c r="V27" s="109" t="s">
        <v>50</v>
      </c>
      <c r="W27" s="109" t="s">
        <v>50</v>
      </c>
      <c r="X27" s="109" t="s">
        <v>50</v>
      </c>
      <c r="Y27" s="109" t="s">
        <v>50</v>
      </c>
      <c r="Z27" s="109" t="s">
        <v>50</v>
      </c>
      <c r="AA27" s="110" t="s">
        <v>391</v>
      </c>
      <c r="AB27" s="110" t="s">
        <v>603</v>
      </c>
      <c r="AC27" s="110" t="s">
        <v>59</v>
      </c>
      <c r="AD27" s="110" t="s">
        <v>392</v>
      </c>
      <c r="AE27" s="110" t="s">
        <v>72</v>
      </c>
      <c r="AF27" s="110" t="s">
        <v>50</v>
      </c>
      <c r="AG27" s="110" t="s">
        <v>86</v>
      </c>
      <c r="AH27" s="81" t="s">
        <v>712</v>
      </c>
      <c r="AI27" s="107" t="s">
        <v>50</v>
      </c>
      <c r="AJ27" s="107" t="s">
        <v>50</v>
      </c>
      <c r="AK27" s="107" t="s">
        <v>393</v>
      </c>
      <c r="AL27" s="107" t="s">
        <v>50</v>
      </c>
      <c r="AM27" s="107" t="s">
        <v>50</v>
      </c>
      <c r="AN27" s="107" t="s">
        <v>50</v>
      </c>
      <c r="AO27" s="107" t="s">
        <v>394</v>
      </c>
      <c r="AP27" s="107" t="s">
        <v>50</v>
      </c>
      <c r="AQ27" s="107" t="s">
        <v>50</v>
      </c>
      <c r="AR27" s="108" t="s">
        <v>50</v>
      </c>
      <c r="AS27" s="108" t="s">
        <v>50</v>
      </c>
      <c r="AT27" s="108" t="s">
        <v>50</v>
      </c>
      <c r="AU27" s="108" t="s">
        <v>50</v>
      </c>
      <c r="AV27" s="108" t="s">
        <v>50</v>
      </c>
      <c r="AW27" s="108" t="s">
        <v>50</v>
      </c>
      <c r="AX27" s="108" t="s">
        <v>395</v>
      </c>
      <c r="AY27" s="108" t="s">
        <v>50</v>
      </c>
      <c r="AZ27" s="108" t="s">
        <v>396</v>
      </c>
      <c r="BA27" s="109" t="s">
        <v>50</v>
      </c>
      <c r="BB27" s="109" t="s">
        <v>50</v>
      </c>
      <c r="BC27" s="109" t="s">
        <v>50</v>
      </c>
      <c r="BD27" s="109" t="s">
        <v>50</v>
      </c>
      <c r="BE27" s="109" t="s">
        <v>50</v>
      </c>
      <c r="BF27" s="109" t="s">
        <v>50</v>
      </c>
      <c r="BG27" s="109" t="s">
        <v>50</v>
      </c>
      <c r="BH27" s="109" t="s">
        <v>50</v>
      </c>
      <c r="BI27" s="109" t="s">
        <v>50</v>
      </c>
      <c r="BJ27" s="110" t="s">
        <v>50</v>
      </c>
      <c r="BK27" s="110" t="s">
        <v>50</v>
      </c>
      <c r="BL27" s="110" t="s">
        <v>397</v>
      </c>
      <c r="BM27" s="110" t="s">
        <v>50</v>
      </c>
      <c r="BN27" s="110" t="s">
        <v>50</v>
      </c>
      <c r="BO27" s="110" t="s">
        <v>50</v>
      </c>
      <c r="BP27" s="110" t="s">
        <v>103</v>
      </c>
      <c r="BQ27" s="110" t="s">
        <v>50</v>
      </c>
      <c r="BR27" s="110" t="s">
        <v>155</v>
      </c>
      <c r="BS27" s="39">
        <f>IFERROR(MATCH(Search!$H$6,F27:BR27,0),0)</f>
        <v>0</v>
      </c>
    </row>
    <row r="28" spans="2:71" ht="9.75" customHeight="1">
      <c r="B28" s="55" t="s">
        <v>18</v>
      </c>
      <c r="C28" s="55">
        <v>3.5</v>
      </c>
      <c r="D28" s="55"/>
      <c r="E28" s="81"/>
      <c r="F28" s="107" t="s">
        <v>50</v>
      </c>
      <c r="G28" s="107" t="s">
        <v>398</v>
      </c>
      <c r="H28" s="107" t="s">
        <v>399</v>
      </c>
      <c r="I28" s="107" t="s">
        <v>50</v>
      </c>
      <c r="J28" s="107" t="s">
        <v>400</v>
      </c>
      <c r="K28" s="107" t="s">
        <v>50</v>
      </c>
      <c r="L28" s="107" t="s">
        <v>401</v>
      </c>
      <c r="M28" s="108" t="s">
        <v>50</v>
      </c>
      <c r="N28" s="108" t="s">
        <v>50</v>
      </c>
      <c r="O28" s="108" t="s">
        <v>402</v>
      </c>
      <c r="P28" s="108" t="s">
        <v>50</v>
      </c>
      <c r="Q28" s="108" t="s">
        <v>605</v>
      </c>
      <c r="R28" s="108" t="s">
        <v>50</v>
      </c>
      <c r="S28" s="108" t="s">
        <v>403</v>
      </c>
      <c r="T28" s="109" t="s">
        <v>50</v>
      </c>
      <c r="U28" s="109" t="s">
        <v>50</v>
      </c>
      <c r="V28" s="109" t="s">
        <v>50</v>
      </c>
      <c r="W28" s="109" t="s">
        <v>50</v>
      </c>
      <c r="X28" s="109" t="s">
        <v>50</v>
      </c>
      <c r="Y28" s="109" t="s">
        <v>50</v>
      </c>
      <c r="Z28" s="109" t="s">
        <v>50</v>
      </c>
      <c r="AA28" s="110" t="s">
        <v>50</v>
      </c>
      <c r="AB28" s="110" t="s">
        <v>604</v>
      </c>
      <c r="AC28" s="110" t="s">
        <v>60</v>
      </c>
      <c r="AD28" s="110" t="s">
        <v>404</v>
      </c>
      <c r="AE28" s="110" t="s">
        <v>73</v>
      </c>
      <c r="AF28" s="110" t="s">
        <v>50</v>
      </c>
      <c r="AG28" s="110" t="s">
        <v>87</v>
      </c>
      <c r="AH28" s="81" t="s">
        <v>713</v>
      </c>
      <c r="AI28" s="107" t="s">
        <v>50</v>
      </c>
      <c r="AJ28" s="107" t="s">
        <v>50</v>
      </c>
      <c r="AK28" s="107" t="s">
        <v>405</v>
      </c>
      <c r="AL28" s="107" t="s">
        <v>50</v>
      </c>
      <c r="AM28" s="107" t="s">
        <v>50</v>
      </c>
      <c r="AN28" s="107" t="s">
        <v>50</v>
      </c>
      <c r="AO28" s="107" t="s">
        <v>406</v>
      </c>
      <c r="AP28" s="107" t="s">
        <v>50</v>
      </c>
      <c r="AQ28" s="107" t="s">
        <v>50</v>
      </c>
      <c r="AR28" s="108" t="s">
        <v>50</v>
      </c>
      <c r="AS28" s="108" t="s">
        <v>50</v>
      </c>
      <c r="AT28" s="108" t="s">
        <v>50</v>
      </c>
      <c r="AU28" s="108" t="s">
        <v>50</v>
      </c>
      <c r="AV28" s="108" t="s">
        <v>50</v>
      </c>
      <c r="AW28" s="108" t="s">
        <v>50</v>
      </c>
      <c r="AX28" s="108" t="s">
        <v>407</v>
      </c>
      <c r="AY28" s="108" t="s">
        <v>50</v>
      </c>
      <c r="AZ28" s="108" t="s">
        <v>50</v>
      </c>
      <c r="BA28" s="109" t="s">
        <v>50</v>
      </c>
      <c r="BB28" s="109" t="s">
        <v>50</v>
      </c>
      <c r="BC28" s="109" t="s">
        <v>50</v>
      </c>
      <c r="BD28" s="109" t="s">
        <v>50</v>
      </c>
      <c r="BE28" s="109" t="s">
        <v>50</v>
      </c>
      <c r="BF28" s="109" t="s">
        <v>50</v>
      </c>
      <c r="BG28" s="109" t="s">
        <v>50</v>
      </c>
      <c r="BH28" s="109" t="s">
        <v>50</v>
      </c>
      <c r="BI28" s="109" t="s">
        <v>50</v>
      </c>
      <c r="BJ28" s="110" t="s">
        <v>50</v>
      </c>
      <c r="BK28" s="110" t="s">
        <v>50</v>
      </c>
      <c r="BL28" s="110" t="s">
        <v>408</v>
      </c>
      <c r="BM28" s="110" t="s">
        <v>50</v>
      </c>
      <c r="BN28" s="110" t="s">
        <v>409</v>
      </c>
      <c r="BO28" s="110" t="s">
        <v>50</v>
      </c>
      <c r="BP28" s="110" t="s">
        <v>104</v>
      </c>
      <c r="BQ28" s="110" t="s">
        <v>50</v>
      </c>
      <c r="BR28" s="110" t="s">
        <v>156</v>
      </c>
      <c r="BS28" s="39">
        <f>IFERROR(MATCH(Search!$H$6,F28:BR28,0),0)</f>
        <v>0</v>
      </c>
    </row>
    <row r="29" spans="2:71" ht="9.75" customHeight="1">
      <c r="B29" s="55" t="s">
        <v>19</v>
      </c>
      <c r="C29" s="55">
        <v>3.5</v>
      </c>
      <c r="D29" s="55"/>
      <c r="E29" s="81"/>
      <c r="F29" s="107" t="s">
        <v>50</v>
      </c>
      <c r="G29" s="107" t="s">
        <v>50</v>
      </c>
      <c r="H29" s="107" t="s">
        <v>50</v>
      </c>
      <c r="I29" s="107" t="s">
        <v>50</v>
      </c>
      <c r="J29" s="107" t="s">
        <v>601</v>
      </c>
      <c r="K29" s="107" t="s">
        <v>50</v>
      </c>
      <c r="L29" s="107" t="s">
        <v>50</v>
      </c>
      <c r="M29" s="108" t="s">
        <v>50</v>
      </c>
      <c r="N29" s="108" t="s">
        <v>50</v>
      </c>
      <c r="O29" s="108" t="s">
        <v>50</v>
      </c>
      <c r="P29" s="108" t="s">
        <v>50</v>
      </c>
      <c r="Q29" s="108" t="s">
        <v>410</v>
      </c>
      <c r="R29" s="108" t="s">
        <v>50</v>
      </c>
      <c r="S29" s="108" t="s">
        <v>602</v>
      </c>
      <c r="T29" s="109" t="s">
        <v>50</v>
      </c>
      <c r="U29" s="109" t="s">
        <v>50</v>
      </c>
      <c r="V29" s="109" t="s">
        <v>50</v>
      </c>
      <c r="W29" s="109" t="s">
        <v>50</v>
      </c>
      <c r="X29" s="109" t="s">
        <v>50</v>
      </c>
      <c r="Y29" s="109" t="s">
        <v>50</v>
      </c>
      <c r="Z29" s="109" t="s">
        <v>50</v>
      </c>
      <c r="AA29" s="110" t="s">
        <v>50</v>
      </c>
      <c r="AB29" s="110" t="s">
        <v>50</v>
      </c>
      <c r="AC29" s="110" t="s">
        <v>50</v>
      </c>
      <c r="AD29" s="110" t="s">
        <v>411</v>
      </c>
      <c r="AE29" s="110" t="s">
        <v>74</v>
      </c>
      <c r="AF29" s="110" t="s">
        <v>50</v>
      </c>
      <c r="AG29" s="110" t="s">
        <v>88</v>
      </c>
      <c r="AH29" s="81" t="s">
        <v>714</v>
      </c>
      <c r="AI29" s="107" t="s">
        <v>50</v>
      </c>
      <c r="AJ29" s="107" t="s">
        <v>50</v>
      </c>
      <c r="AK29" s="107" t="s">
        <v>50</v>
      </c>
      <c r="AL29" s="107" t="s">
        <v>50</v>
      </c>
      <c r="AM29" s="107" t="s">
        <v>50</v>
      </c>
      <c r="AN29" s="107" t="s">
        <v>50</v>
      </c>
      <c r="AO29" s="107" t="s">
        <v>412</v>
      </c>
      <c r="AP29" s="107" t="s">
        <v>50</v>
      </c>
      <c r="AQ29" s="107" t="s">
        <v>50</v>
      </c>
      <c r="AR29" s="108" t="s">
        <v>50</v>
      </c>
      <c r="AS29" s="108" t="s">
        <v>50</v>
      </c>
      <c r="AT29" s="108" t="s">
        <v>50</v>
      </c>
      <c r="AU29" s="108" t="s">
        <v>50</v>
      </c>
      <c r="AV29" s="108" t="s">
        <v>50</v>
      </c>
      <c r="AW29" s="108" t="s">
        <v>50</v>
      </c>
      <c r="AX29" s="108" t="s">
        <v>413</v>
      </c>
      <c r="AY29" s="108" t="s">
        <v>50</v>
      </c>
      <c r="AZ29" s="108" t="s">
        <v>414</v>
      </c>
      <c r="BA29" s="109" t="s">
        <v>50</v>
      </c>
      <c r="BB29" s="109" t="s">
        <v>50</v>
      </c>
      <c r="BC29" s="109" t="s">
        <v>50</v>
      </c>
      <c r="BD29" s="109" t="s">
        <v>50</v>
      </c>
      <c r="BE29" s="109" t="s">
        <v>50</v>
      </c>
      <c r="BF29" s="109" t="s">
        <v>50</v>
      </c>
      <c r="BG29" s="109" t="s">
        <v>50</v>
      </c>
      <c r="BH29" s="109" t="s">
        <v>50</v>
      </c>
      <c r="BI29" s="109" t="s">
        <v>50</v>
      </c>
      <c r="BJ29" s="110" t="s">
        <v>50</v>
      </c>
      <c r="BK29" s="110" t="s">
        <v>50</v>
      </c>
      <c r="BL29" s="110" t="s">
        <v>50</v>
      </c>
      <c r="BM29" s="110" t="s">
        <v>50</v>
      </c>
      <c r="BN29" s="110" t="s">
        <v>50</v>
      </c>
      <c r="BO29" s="110" t="s">
        <v>50</v>
      </c>
      <c r="BP29" s="110" t="s">
        <v>105</v>
      </c>
      <c r="BQ29" s="110" t="s">
        <v>50</v>
      </c>
      <c r="BR29" s="110" t="s">
        <v>157</v>
      </c>
      <c r="BS29" s="39">
        <f>IFERROR(MATCH(Search!$H$6,F29:BR29,0),0)</f>
        <v>0</v>
      </c>
    </row>
    <row r="30" spans="2:71" ht="9.75" customHeight="1">
      <c r="B30" s="55" t="s">
        <v>20</v>
      </c>
      <c r="C30" s="55">
        <v>3.5</v>
      </c>
      <c r="D30" s="55"/>
      <c r="E30" s="81"/>
      <c r="F30" s="107" t="s">
        <v>415</v>
      </c>
      <c r="G30" s="107" t="s">
        <v>416</v>
      </c>
      <c r="H30" s="107" t="s">
        <v>417</v>
      </c>
      <c r="I30" s="107" t="s">
        <v>418</v>
      </c>
      <c r="J30" s="107" t="s">
        <v>419</v>
      </c>
      <c r="K30" s="107" t="s">
        <v>50</v>
      </c>
      <c r="L30" s="107" t="s">
        <v>420</v>
      </c>
      <c r="M30" s="108" t="s">
        <v>50</v>
      </c>
      <c r="N30" s="108" t="s">
        <v>50</v>
      </c>
      <c r="O30" s="108" t="s">
        <v>50</v>
      </c>
      <c r="P30" s="108" t="s">
        <v>421</v>
      </c>
      <c r="Q30" s="108" t="s">
        <v>422</v>
      </c>
      <c r="R30" s="108" t="s">
        <v>50</v>
      </c>
      <c r="S30" s="108" t="s">
        <v>423</v>
      </c>
      <c r="T30" s="109" t="s">
        <v>50</v>
      </c>
      <c r="U30" s="109" t="s">
        <v>50</v>
      </c>
      <c r="V30" s="109" t="s">
        <v>50</v>
      </c>
      <c r="W30" s="109" t="s">
        <v>50</v>
      </c>
      <c r="X30" s="109" t="s">
        <v>50</v>
      </c>
      <c r="Y30" s="109" t="s">
        <v>50</v>
      </c>
      <c r="Z30" s="109" t="s">
        <v>50</v>
      </c>
      <c r="AA30" s="110" t="s">
        <v>424</v>
      </c>
      <c r="AB30" s="110" t="s">
        <v>425</v>
      </c>
      <c r="AC30" s="110" t="s">
        <v>61</v>
      </c>
      <c r="AD30" s="110" t="s">
        <v>426</v>
      </c>
      <c r="AE30" s="110" t="s">
        <v>75</v>
      </c>
      <c r="AF30" s="110" t="s">
        <v>50</v>
      </c>
      <c r="AG30" s="110" t="s">
        <v>89</v>
      </c>
      <c r="AH30" s="81" t="s">
        <v>715</v>
      </c>
      <c r="AI30" s="107" t="s">
        <v>50</v>
      </c>
      <c r="AJ30" s="107" t="s">
        <v>50</v>
      </c>
      <c r="AK30" s="107" t="s">
        <v>427</v>
      </c>
      <c r="AL30" s="107" t="s">
        <v>50</v>
      </c>
      <c r="AM30" s="107" t="s">
        <v>50</v>
      </c>
      <c r="AN30" s="107" t="s">
        <v>50</v>
      </c>
      <c r="AO30" s="107" t="s">
        <v>428</v>
      </c>
      <c r="AP30" s="107" t="s">
        <v>50</v>
      </c>
      <c r="AQ30" s="107" t="s">
        <v>50</v>
      </c>
      <c r="AR30" s="108" t="s">
        <v>50</v>
      </c>
      <c r="AS30" s="108" t="s">
        <v>50</v>
      </c>
      <c r="AT30" s="108" t="s">
        <v>50</v>
      </c>
      <c r="AU30" s="108" t="s">
        <v>50</v>
      </c>
      <c r="AV30" s="108" t="s">
        <v>50</v>
      </c>
      <c r="AW30" s="108" t="s">
        <v>50</v>
      </c>
      <c r="AX30" s="108" t="s">
        <v>429</v>
      </c>
      <c r="AY30" s="108" t="s">
        <v>50</v>
      </c>
      <c r="AZ30" s="108" t="s">
        <v>430</v>
      </c>
      <c r="BA30" s="109" t="s">
        <v>50</v>
      </c>
      <c r="BB30" s="109" t="s">
        <v>50</v>
      </c>
      <c r="BC30" s="109" t="s">
        <v>50</v>
      </c>
      <c r="BD30" s="109" t="s">
        <v>50</v>
      </c>
      <c r="BE30" s="109" t="s">
        <v>50</v>
      </c>
      <c r="BF30" s="109" t="s">
        <v>50</v>
      </c>
      <c r="BG30" s="109" t="s">
        <v>50</v>
      </c>
      <c r="BH30" s="109" t="s">
        <v>50</v>
      </c>
      <c r="BI30" s="109" t="s">
        <v>50</v>
      </c>
      <c r="BJ30" s="110" t="s">
        <v>50</v>
      </c>
      <c r="BK30" s="110" t="s">
        <v>50</v>
      </c>
      <c r="BL30" s="110" t="s">
        <v>431</v>
      </c>
      <c r="BM30" s="110" t="s">
        <v>50</v>
      </c>
      <c r="BN30" s="110" t="s">
        <v>50</v>
      </c>
      <c r="BO30" s="110" t="s">
        <v>50</v>
      </c>
      <c r="BP30" s="110" t="s">
        <v>106</v>
      </c>
      <c r="BQ30" s="110" t="s">
        <v>50</v>
      </c>
      <c r="BR30" s="110" t="s">
        <v>158</v>
      </c>
      <c r="BS30" s="39">
        <f>IFERROR(MATCH(Search!$H$6,F30:BR30,0),0)</f>
        <v>0</v>
      </c>
    </row>
    <row r="31" spans="2:71" ht="9.75" customHeight="1">
      <c r="F31" s="39">
        <f>IFERROR(MATCH(Search!$H$6,F9:F30,0),0)</f>
        <v>0</v>
      </c>
      <c r="G31" s="39">
        <f>IFERROR(MATCH(Search!$H$6,G9:G30,0),0)</f>
        <v>0</v>
      </c>
      <c r="H31" s="39">
        <f>IFERROR(MATCH(Search!$H$6,H9:H30,0),0)</f>
        <v>0</v>
      </c>
      <c r="I31" s="39">
        <f>IFERROR(MATCH(Search!$H$6,I9:I30,0),0)</f>
        <v>0</v>
      </c>
      <c r="J31" s="39">
        <f>IFERROR(MATCH(Search!$H$6,J9:J30,0),0)</f>
        <v>0</v>
      </c>
      <c r="K31" s="39">
        <f>IFERROR(MATCH(Search!$H$6,K9:K30,0),0)</f>
        <v>0</v>
      </c>
      <c r="L31" s="39">
        <f>IFERROR(MATCH(Search!$H$6,L9:L30,0),0)</f>
        <v>0</v>
      </c>
      <c r="M31" s="39">
        <f>IFERROR(MATCH(Search!$H$6,M9:M30,0),0)</f>
        <v>0</v>
      </c>
      <c r="N31" s="39">
        <f>IFERROR(MATCH(Search!$H$6,N9:N30,0),0)</f>
        <v>0</v>
      </c>
      <c r="O31" s="39">
        <f>IFERROR(MATCH(Search!$H$6,O9:O30,0),0)</f>
        <v>0</v>
      </c>
      <c r="P31" s="39">
        <f>IFERROR(MATCH(Search!$H$6,P9:P30,0),0)</f>
        <v>0</v>
      </c>
      <c r="Q31" s="39">
        <f>IFERROR(MATCH(Search!$H$6,Q9:Q30,0),0)</f>
        <v>0</v>
      </c>
      <c r="R31" s="39">
        <f>IFERROR(MATCH(Search!$H$6,R9:R30,0),0)</f>
        <v>0</v>
      </c>
      <c r="S31" s="39">
        <f>IFERROR(MATCH(Search!$H$6,S9:S30,0),0)</f>
        <v>0</v>
      </c>
      <c r="T31" s="39">
        <f>IFERROR(MATCH(Search!$H$6,T9:T30,0),0)</f>
        <v>0</v>
      </c>
      <c r="U31" s="39">
        <f>IFERROR(MATCH(Search!$H$6,U9:U30,0),0)</f>
        <v>0</v>
      </c>
      <c r="V31" s="39">
        <f>IFERROR(MATCH(Search!$H$6,V9:V30,0),0)</f>
        <v>0</v>
      </c>
      <c r="W31" s="39">
        <f>IFERROR(MATCH(Search!$H$6,W9:W30,0),0)</f>
        <v>0</v>
      </c>
      <c r="X31" s="39">
        <f>IFERROR(MATCH(Search!$H$6,X9:X30,0),0)</f>
        <v>0</v>
      </c>
      <c r="Y31" s="39">
        <f>IFERROR(MATCH(Search!$H$6,Y9:Y30,0),0)</f>
        <v>0</v>
      </c>
      <c r="Z31" s="39">
        <f>IFERROR(MATCH(Search!$H$6,Z9:Z30,0),0)</f>
        <v>0</v>
      </c>
      <c r="AA31" s="39">
        <f>IFERROR(MATCH(Search!$H$6,AA9:AA30,0),0)</f>
        <v>0</v>
      </c>
      <c r="AB31" s="39">
        <f>IFERROR(MATCH(Search!$H$6,AB9:AB30,0),0)</f>
        <v>0</v>
      </c>
      <c r="AC31" s="39">
        <f>IFERROR(MATCH(Search!$H$6,AC9:AC30,0),0)</f>
        <v>9</v>
      </c>
      <c r="AD31" s="39">
        <f>IFERROR(MATCH(Search!$H$6,AD9:AD30,0),0)</f>
        <v>0</v>
      </c>
      <c r="AE31" s="39">
        <f>IFERROR(MATCH(Search!$H$6,AE9:AE30,0),0)</f>
        <v>0</v>
      </c>
      <c r="AF31" s="39">
        <f>IFERROR(MATCH(Search!$H$6,AF9:AF30,0),0)</f>
        <v>0</v>
      </c>
      <c r="AG31" s="39">
        <f>IFERROR(MATCH(Search!$H$6,AG9:AG30,0),0)</f>
        <v>0</v>
      </c>
      <c r="AH31" s="39">
        <f>IFERROR(MATCH(Search!$H$6,AH9:AH30,0),0)</f>
        <v>0</v>
      </c>
      <c r="AI31" s="39">
        <f>IFERROR(MATCH(Search!$H$6,AI9:AI30,0),0)</f>
        <v>0</v>
      </c>
      <c r="AJ31" s="39">
        <f>IFERROR(MATCH(Search!$H$6,AJ9:AJ30,0),0)</f>
        <v>0</v>
      </c>
      <c r="AK31" s="39">
        <f>IFERROR(MATCH(Search!$H$6,AK9:AK30,0),0)</f>
        <v>0</v>
      </c>
      <c r="AL31" s="39">
        <f>IFERROR(MATCH(Search!$H$6,AL9:AL30,0),0)</f>
        <v>0</v>
      </c>
      <c r="AM31" s="39">
        <f>IFERROR(MATCH(Search!$H$6,AM9:AM30,0),0)</f>
        <v>0</v>
      </c>
      <c r="AN31" s="39">
        <f>IFERROR(MATCH(Search!$H$6,AN9:AN30,0),0)</f>
        <v>0</v>
      </c>
      <c r="AO31" s="39">
        <f>IFERROR(MATCH(Search!$H$6,AO9:AO30,0),0)</f>
        <v>0</v>
      </c>
      <c r="AP31" s="39">
        <f>IFERROR(MATCH(Search!$H$6,AP9:AP30,0),0)</f>
        <v>0</v>
      </c>
      <c r="AQ31" s="39">
        <f>IFERROR(MATCH(Search!$H$6,AQ9:AQ30,0),0)</f>
        <v>0</v>
      </c>
      <c r="AR31" s="39">
        <f>IFERROR(MATCH(Search!$H$6,AR9:AR30,0),0)</f>
        <v>0</v>
      </c>
      <c r="AS31" s="39">
        <f>IFERROR(MATCH(Search!$H$6,AS9:AS30,0),0)</f>
        <v>0</v>
      </c>
      <c r="AT31" s="39">
        <f>IFERROR(MATCH(Search!$H$6,AT9:AT30,0),0)</f>
        <v>0</v>
      </c>
      <c r="AU31" s="39">
        <f>IFERROR(MATCH(Search!$H$6,AU9:AU30,0),0)</f>
        <v>0</v>
      </c>
      <c r="AV31" s="39">
        <f>IFERROR(MATCH(Search!$H$6,AV9:AV30,0),0)</f>
        <v>0</v>
      </c>
      <c r="AW31" s="39">
        <f>IFERROR(MATCH(Search!$H$6,AW9:AW30,0),0)</f>
        <v>0</v>
      </c>
      <c r="AX31" s="39">
        <f>IFERROR(MATCH(Search!$H$6,AX9:AX30,0),0)</f>
        <v>0</v>
      </c>
      <c r="AY31" s="39">
        <f>IFERROR(MATCH(Search!$H$6,AY9:AY30,0),0)</f>
        <v>0</v>
      </c>
      <c r="AZ31" s="39">
        <f>IFERROR(MATCH(Search!$H$6,AZ9:AZ30,0),0)</f>
        <v>0</v>
      </c>
      <c r="BA31" s="39">
        <f>IFERROR(MATCH(Search!$H$6,BA9:BA30,0),0)</f>
        <v>0</v>
      </c>
      <c r="BB31" s="39">
        <f>IFERROR(MATCH(Search!$H$6,BB9:BB30,0),0)</f>
        <v>0</v>
      </c>
      <c r="BC31" s="39">
        <f>IFERROR(MATCH(Search!$H$6,BC9:BC30,0),0)</f>
        <v>0</v>
      </c>
      <c r="BD31" s="39">
        <f>IFERROR(MATCH(Search!$H$6,BD9:BD30,0),0)</f>
        <v>0</v>
      </c>
      <c r="BE31" s="39">
        <f>IFERROR(MATCH(Search!$H$6,BE9:BE30,0),0)</f>
        <v>0</v>
      </c>
      <c r="BF31" s="39">
        <f>IFERROR(MATCH(Search!$H$6,BF9:BF30,0),0)</f>
        <v>0</v>
      </c>
      <c r="BG31" s="39">
        <f>IFERROR(MATCH(Search!$H$6,BG9:BG30,0),0)</f>
        <v>0</v>
      </c>
      <c r="BH31" s="39">
        <f>IFERROR(MATCH(Search!$H$6,BH9:BH30,0),0)</f>
        <v>0</v>
      </c>
      <c r="BI31" s="39">
        <f>IFERROR(MATCH(Search!$H$6,BI9:BI30,0),0)</f>
        <v>0</v>
      </c>
      <c r="BJ31" s="39">
        <f>IFERROR(MATCH(Search!$H$6,BJ9:BJ30,0),0)</f>
        <v>0</v>
      </c>
      <c r="BK31" s="39">
        <f>IFERROR(MATCH(Search!$H$6,BK9:BK30,0),0)</f>
        <v>0</v>
      </c>
      <c r="BL31" s="39">
        <f>IFERROR(MATCH(Search!$H$6,BL9:BL30,0),0)</f>
        <v>0</v>
      </c>
      <c r="BM31" s="39">
        <f>IFERROR(MATCH(Search!$H$6,BM9:BM30,0),0)</f>
        <v>0</v>
      </c>
      <c r="BN31" s="39">
        <f>IFERROR(MATCH(Search!$H$6,BN9:BN30,0),0)</f>
        <v>0</v>
      </c>
      <c r="BO31" s="39">
        <f>IFERROR(MATCH(Search!$H$6,BO9:BO30,0),0)</f>
        <v>0</v>
      </c>
      <c r="BP31" s="39">
        <f>IFERROR(MATCH(Search!$H$6,BP9:BP30,0),0)</f>
        <v>0</v>
      </c>
      <c r="BQ31" s="39">
        <f>IFERROR(MATCH(Search!$H$6,BQ9:BQ30,0),0)</f>
        <v>0</v>
      </c>
      <c r="BR31" s="39">
        <f>IFERROR(MATCH(Search!$H$6,BR9:BR30,0),0)</f>
        <v>0</v>
      </c>
    </row>
    <row r="34" spans="6:70" ht="9.75" customHeight="1">
      <c r="F34" s="39">
        <v>1</v>
      </c>
      <c r="G34" s="40">
        <v>2</v>
      </c>
      <c r="H34" s="39">
        <v>3</v>
      </c>
      <c r="I34" s="39">
        <v>4</v>
      </c>
      <c r="J34" s="39">
        <v>5</v>
      </c>
      <c r="K34" s="39">
        <v>6</v>
      </c>
      <c r="L34" s="39">
        <v>7</v>
      </c>
      <c r="M34" s="39">
        <v>8</v>
      </c>
      <c r="N34" s="39">
        <v>9</v>
      </c>
      <c r="O34" s="39">
        <v>10</v>
      </c>
      <c r="P34" s="39">
        <v>11</v>
      </c>
      <c r="Q34" s="39">
        <v>12</v>
      </c>
      <c r="R34" s="39">
        <v>13</v>
      </c>
      <c r="S34" s="39">
        <v>14</v>
      </c>
      <c r="T34" s="39">
        <v>15</v>
      </c>
      <c r="U34" s="39">
        <v>16</v>
      </c>
      <c r="V34" s="39">
        <v>17</v>
      </c>
      <c r="W34" s="39">
        <v>18</v>
      </c>
      <c r="X34" s="39">
        <v>19</v>
      </c>
      <c r="Y34" s="39">
        <v>20</v>
      </c>
      <c r="Z34" s="39">
        <v>21</v>
      </c>
      <c r="AA34" s="39">
        <v>22</v>
      </c>
      <c r="AB34" s="39">
        <v>23</v>
      </c>
      <c r="AC34" s="39">
        <v>24</v>
      </c>
      <c r="AD34" s="39">
        <v>25</v>
      </c>
      <c r="AE34" s="39">
        <v>26</v>
      </c>
      <c r="AF34" s="39">
        <v>27</v>
      </c>
      <c r="AG34" s="39">
        <v>28</v>
      </c>
      <c r="AH34" s="39">
        <v>29</v>
      </c>
      <c r="AI34" s="39">
        <v>30</v>
      </c>
      <c r="AJ34" s="39">
        <v>31</v>
      </c>
      <c r="AK34" s="39">
        <v>32</v>
      </c>
      <c r="AL34" s="39">
        <v>33</v>
      </c>
      <c r="AM34" s="39">
        <v>34</v>
      </c>
      <c r="AN34" s="39">
        <v>35</v>
      </c>
      <c r="AO34" s="39">
        <v>36</v>
      </c>
      <c r="AP34" s="39">
        <v>37</v>
      </c>
      <c r="AQ34" s="39">
        <v>38</v>
      </c>
      <c r="AR34" s="39">
        <v>39</v>
      </c>
      <c r="AS34" s="39">
        <v>40</v>
      </c>
      <c r="AT34" s="39">
        <v>41</v>
      </c>
      <c r="AU34" s="39">
        <v>42</v>
      </c>
      <c r="AV34" s="39">
        <v>43</v>
      </c>
      <c r="AW34" s="39">
        <v>44</v>
      </c>
      <c r="AX34" s="39">
        <v>45</v>
      </c>
      <c r="AY34" s="39">
        <v>46</v>
      </c>
      <c r="AZ34" s="39">
        <v>47</v>
      </c>
      <c r="BA34" s="39">
        <v>48</v>
      </c>
      <c r="BB34" s="39">
        <v>49</v>
      </c>
      <c r="BC34" s="39">
        <v>50</v>
      </c>
      <c r="BD34" s="39">
        <v>51</v>
      </c>
      <c r="BE34" s="39">
        <v>52</v>
      </c>
      <c r="BF34" s="39">
        <v>53</v>
      </c>
      <c r="BG34" s="39">
        <v>54</v>
      </c>
      <c r="BH34" s="39">
        <v>55</v>
      </c>
      <c r="BI34" s="39">
        <v>56</v>
      </c>
      <c r="BJ34" s="39">
        <v>57</v>
      </c>
      <c r="BK34" s="39">
        <v>58</v>
      </c>
      <c r="BL34" s="39">
        <v>59</v>
      </c>
      <c r="BM34" s="39">
        <v>60</v>
      </c>
      <c r="BN34" s="39">
        <v>61</v>
      </c>
      <c r="BO34" s="39">
        <v>62</v>
      </c>
      <c r="BP34" s="39">
        <v>63</v>
      </c>
      <c r="BQ34" s="39">
        <v>64</v>
      </c>
      <c r="BR34" s="39">
        <v>65</v>
      </c>
    </row>
  </sheetData>
  <sheetProtection algorithmName="SHA-512" hashValue="wkVr8wbMNR7Dj3kjHwlELe45QjnHe5qKQQl2bvrsUZF5011vbn0Ak8CximIOZuDIQbv0yTIiv8+ZLBGc3vbemA==" saltValue="Hfs8dgWjB9Uhe//MkKi+Nw==" spinCount="100000" sheet="1" objects="1" scenarios="1"/>
  <mergeCells count="2">
    <mergeCell ref="B2:B4"/>
    <mergeCell ref="AH2:A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Search</vt:lpstr>
      <vt:lpstr>3µ</vt:lpstr>
      <vt:lpstr>5µ</vt:lpstr>
      <vt:lpstr>Calc 1</vt:lpstr>
      <vt:lpstr>Calc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Thomas.Wade</dc:creator>
  <cp:lastModifiedBy>ian phillips</cp:lastModifiedBy>
  <dcterms:created xsi:type="dcterms:W3CDTF">2017-02-08T16:06:20Z</dcterms:created>
  <dcterms:modified xsi:type="dcterms:W3CDTF">2018-02-16T12:22:13Z</dcterms:modified>
</cp:coreProperties>
</file>